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0935"/>
  </bookViews>
  <sheets>
    <sheet name="Отчет " sheetId="2" r:id="rId1"/>
  </sheets>
  <definedNames>
    <definedName name="_Date_">#REF!</definedName>
    <definedName name="_Otchet_Period_Source__AT_ObjectName">#REF!</definedName>
    <definedName name="_xlnm._FilterDatabase" localSheetId="0" hidden="1">'Отчет '!$B$33:$K$548</definedName>
    <definedName name="_xlnm.Print_Titles" localSheetId="0">'Отчет '!$32:$33</definedName>
  </definedNames>
  <calcPr calcId="152511"/>
</workbook>
</file>

<file path=xl/calcChain.xml><?xml version="1.0" encoding="utf-8"?>
<calcChain xmlns="http://schemas.openxmlformats.org/spreadsheetml/2006/main">
  <c r="K540" i="2" l="1"/>
  <c r="J540" i="2"/>
  <c r="K537" i="2"/>
  <c r="J537" i="2"/>
  <c r="K533" i="2"/>
  <c r="J533" i="2"/>
  <c r="K531" i="2"/>
  <c r="J531" i="2"/>
  <c r="K528" i="2"/>
  <c r="J528" i="2"/>
  <c r="K524" i="2"/>
  <c r="J524" i="2"/>
  <c r="K522" i="2"/>
  <c r="J522" i="2"/>
  <c r="K519" i="2"/>
  <c r="J519" i="2"/>
  <c r="K517" i="2"/>
  <c r="J517" i="2"/>
  <c r="K514" i="2"/>
  <c r="J514" i="2"/>
  <c r="K512" i="2"/>
  <c r="J512" i="2"/>
  <c r="K510" i="2"/>
  <c r="J510" i="2"/>
  <c r="K508" i="2"/>
  <c r="J508" i="2"/>
  <c r="K505" i="2"/>
  <c r="J505" i="2"/>
  <c r="K502" i="2"/>
  <c r="J502" i="2"/>
  <c r="K499" i="2"/>
  <c r="J499" i="2"/>
  <c r="K496" i="2"/>
  <c r="J496" i="2"/>
  <c r="K495" i="2"/>
  <c r="K493" i="2"/>
  <c r="J493" i="2"/>
  <c r="K491" i="2"/>
  <c r="J491" i="2"/>
  <c r="K488" i="2"/>
  <c r="J488" i="2"/>
  <c r="K485" i="2"/>
  <c r="J485" i="2"/>
  <c r="K483" i="2"/>
  <c r="J483" i="2"/>
  <c r="K481" i="2"/>
  <c r="J481" i="2"/>
  <c r="K476" i="2"/>
  <c r="J476" i="2"/>
  <c r="K473" i="2"/>
  <c r="J473" i="2"/>
  <c r="K470" i="2"/>
  <c r="J470" i="2"/>
  <c r="K467" i="2"/>
  <c r="J467" i="2"/>
  <c r="K464" i="2"/>
  <c r="J464" i="2"/>
  <c r="K460" i="2"/>
  <c r="J460" i="2"/>
  <c r="K458" i="2"/>
  <c r="J458" i="2"/>
  <c r="K454" i="2"/>
  <c r="J454" i="2"/>
  <c r="K451" i="2"/>
  <c r="K448" i="2"/>
  <c r="J448" i="2"/>
  <c r="K445" i="2"/>
  <c r="J445" i="2"/>
  <c r="K443" i="2"/>
  <c r="J443" i="2"/>
  <c r="K440" i="2"/>
  <c r="J440" i="2"/>
  <c r="K436" i="2"/>
  <c r="J436" i="2"/>
  <c r="K432" i="2"/>
  <c r="J432" i="2"/>
  <c r="K429" i="2"/>
  <c r="J429" i="2"/>
  <c r="K424" i="2"/>
  <c r="J424" i="2"/>
  <c r="K419" i="2"/>
  <c r="J419" i="2"/>
  <c r="K416" i="2"/>
  <c r="J416" i="2"/>
  <c r="K413" i="2"/>
  <c r="J413" i="2"/>
  <c r="K409" i="2"/>
  <c r="J409" i="2"/>
  <c r="K404" i="2"/>
  <c r="J404" i="2"/>
  <c r="K400" i="2"/>
  <c r="J400" i="2"/>
  <c r="K395" i="2"/>
  <c r="J395" i="2"/>
  <c r="K392" i="2"/>
  <c r="J392" i="2"/>
  <c r="K388" i="2"/>
  <c r="J388" i="2"/>
  <c r="K383" i="2"/>
  <c r="J383" i="2"/>
  <c r="K379" i="2"/>
  <c r="J379" i="2"/>
  <c r="K374" i="2"/>
  <c r="J374" i="2"/>
  <c r="K371" i="2"/>
  <c r="J371" i="2"/>
  <c r="K367" i="2"/>
  <c r="J367" i="2"/>
  <c r="K364" i="2"/>
  <c r="J364" i="2"/>
  <c r="K361" i="2"/>
  <c r="J361" i="2"/>
  <c r="K359" i="2"/>
  <c r="J359" i="2"/>
  <c r="K357" i="2"/>
  <c r="J357" i="2"/>
  <c r="K352" i="2"/>
  <c r="J352" i="2"/>
  <c r="K348" i="2"/>
  <c r="J348" i="2"/>
  <c r="K345" i="2"/>
  <c r="J345" i="2"/>
  <c r="K343" i="2"/>
  <c r="J343" i="2"/>
  <c r="K340" i="2"/>
  <c r="K338" i="2"/>
  <c r="J338" i="2"/>
  <c r="K335" i="2"/>
  <c r="J335" i="2"/>
  <c r="K333" i="2"/>
  <c r="J333" i="2"/>
  <c r="K330" i="2"/>
  <c r="J330" i="2"/>
  <c r="K327" i="2"/>
  <c r="K322" i="2"/>
  <c r="J322" i="2"/>
  <c r="K318" i="2"/>
  <c r="J318" i="2"/>
  <c r="K315" i="2"/>
  <c r="J315" i="2"/>
  <c r="K313" i="2"/>
  <c r="J313" i="2"/>
  <c r="K310" i="2"/>
  <c r="J310" i="2"/>
  <c r="K305" i="2"/>
  <c r="J305" i="2"/>
  <c r="K304" i="2"/>
  <c r="K302" i="2"/>
  <c r="J302" i="2"/>
  <c r="K300" i="2"/>
  <c r="J300" i="2"/>
  <c r="K296" i="2"/>
  <c r="J296" i="2"/>
  <c r="K293" i="2"/>
  <c r="J293" i="2"/>
  <c r="K290" i="2"/>
  <c r="J290" i="2"/>
  <c r="K287" i="2"/>
  <c r="J287" i="2"/>
  <c r="K284" i="2"/>
  <c r="J284" i="2"/>
  <c r="K281" i="2"/>
  <c r="J281" i="2"/>
  <c r="K277" i="2"/>
  <c r="J277" i="2"/>
  <c r="K274" i="2"/>
  <c r="K271" i="2"/>
  <c r="J271" i="2"/>
  <c r="K268" i="2"/>
  <c r="J268" i="2"/>
  <c r="K265" i="2"/>
  <c r="J265" i="2"/>
  <c r="K261" i="2"/>
  <c r="J261" i="2"/>
  <c r="K256" i="2"/>
  <c r="J256" i="2"/>
  <c r="K252" i="2"/>
  <c r="J252" i="2"/>
  <c r="K248" i="2"/>
  <c r="J248" i="2"/>
  <c r="K243" i="2"/>
  <c r="J243" i="2"/>
  <c r="K241" i="2"/>
  <c r="J241" i="2"/>
  <c r="K238" i="2"/>
  <c r="J238" i="2"/>
  <c r="K234" i="2"/>
  <c r="J234" i="2"/>
  <c r="K231" i="2"/>
  <c r="J231" i="2"/>
  <c r="K226" i="2"/>
  <c r="J226" i="2"/>
  <c r="K223" i="2"/>
  <c r="J223" i="2"/>
  <c r="K219" i="2"/>
  <c r="J219" i="2"/>
  <c r="K217" i="2"/>
  <c r="J217" i="2"/>
  <c r="K214" i="2"/>
  <c r="K211" i="2"/>
  <c r="J211" i="2"/>
  <c r="K209" i="2"/>
  <c r="K206" i="2"/>
  <c r="K203" i="2"/>
  <c r="J203" i="2"/>
  <c r="K198" i="2"/>
  <c r="J198" i="2"/>
  <c r="K194" i="2"/>
  <c r="J194" i="2"/>
  <c r="K190" i="2"/>
  <c r="J190" i="2"/>
  <c r="K189" i="2"/>
  <c r="J189" i="2"/>
  <c r="K186" i="2"/>
  <c r="K185" i="2"/>
  <c r="K182" i="2"/>
  <c r="J182" i="2"/>
  <c r="K181" i="2"/>
  <c r="J181" i="2"/>
  <c r="K177" i="2"/>
  <c r="J177" i="2"/>
  <c r="K176" i="2"/>
  <c r="J176" i="2"/>
  <c r="K173" i="2"/>
  <c r="J173" i="2"/>
  <c r="K170" i="2"/>
  <c r="K167" i="2"/>
  <c r="J167" i="2"/>
  <c r="K164" i="2"/>
  <c r="J164" i="2"/>
  <c r="K161" i="2"/>
  <c r="J161" i="2"/>
  <c r="K158" i="2"/>
  <c r="J158" i="2"/>
  <c r="K155" i="2"/>
  <c r="J155" i="2"/>
  <c r="K150" i="2"/>
  <c r="K147" i="2"/>
  <c r="J147" i="2"/>
  <c r="K143" i="2"/>
  <c r="J143" i="2"/>
  <c r="K140" i="2"/>
  <c r="J140" i="2"/>
  <c r="K136" i="2"/>
  <c r="J136" i="2"/>
  <c r="K133" i="2"/>
  <c r="J133" i="2"/>
  <c r="K130" i="2"/>
  <c r="J130" i="2"/>
  <c r="K127" i="2"/>
  <c r="J127" i="2"/>
  <c r="K123" i="2"/>
  <c r="J123" i="2"/>
  <c r="K120" i="2"/>
  <c r="J120" i="2"/>
  <c r="K118" i="2"/>
  <c r="J118" i="2"/>
  <c r="K115" i="2"/>
  <c r="J115" i="2"/>
  <c r="K112" i="2"/>
  <c r="J112" i="2"/>
  <c r="K109" i="2"/>
  <c r="J109" i="2"/>
  <c r="K106" i="2"/>
  <c r="J106" i="2"/>
  <c r="K101" i="2"/>
  <c r="J101" i="2"/>
  <c r="K99" i="2"/>
  <c r="J99" i="2"/>
  <c r="K97" i="2"/>
  <c r="J97" i="2"/>
  <c r="K93" i="2"/>
  <c r="J93" i="2"/>
  <c r="K92" i="2"/>
  <c r="J92" i="2"/>
  <c r="K88" i="2"/>
  <c r="J88" i="2"/>
  <c r="J87" i="2"/>
  <c r="K85" i="2"/>
  <c r="J85" i="2"/>
  <c r="K84" i="2"/>
  <c r="J84" i="2"/>
  <c r="K80" i="2"/>
  <c r="J80" i="2"/>
  <c r="K76" i="2"/>
  <c r="J76" i="2"/>
  <c r="K75" i="2"/>
  <c r="J75" i="2"/>
  <c r="K72" i="2"/>
  <c r="K71" i="2"/>
  <c r="K68" i="2"/>
  <c r="J68" i="2"/>
  <c r="K66" i="2"/>
  <c r="K64" i="2"/>
  <c r="K61" i="2"/>
  <c r="J61" i="2"/>
  <c r="K58" i="2"/>
  <c r="J58" i="2"/>
  <c r="K55" i="2"/>
  <c r="J55" i="2"/>
  <c r="K52" i="2"/>
  <c r="J52" i="2"/>
  <c r="K49" i="2"/>
  <c r="K46" i="2"/>
  <c r="K43" i="2"/>
  <c r="J43" i="2"/>
  <c r="K40" i="2"/>
  <c r="J40" i="2"/>
  <c r="K39" i="2"/>
  <c r="J39" i="2"/>
  <c r="H230" i="2"/>
  <c r="H229" i="2" s="1"/>
  <c r="I230" i="2"/>
  <c r="G230" i="2"/>
  <c r="G229" i="2" s="1"/>
  <c r="H157" i="2"/>
  <c r="H156" i="2" s="1"/>
  <c r="I157" i="2"/>
  <c r="G157" i="2"/>
  <c r="G156" i="2" s="1"/>
  <c r="H114" i="2"/>
  <c r="I114" i="2"/>
  <c r="I113" i="2" s="1"/>
  <c r="G114" i="2"/>
  <c r="I539" i="2"/>
  <c r="I518" i="2"/>
  <c r="J518" i="2" s="1"/>
  <c r="I523" i="2"/>
  <c r="I521" i="2"/>
  <c r="I494" i="2"/>
  <c r="H494" i="2"/>
  <c r="I491" i="2"/>
  <c r="I490" i="2" s="1"/>
  <c r="H339" i="2"/>
  <c r="K339" i="2" s="1"/>
  <c r="I300" i="2"/>
  <c r="I299" i="2" s="1"/>
  <c r="I207" i="2"/>
  <c r="H208" i="2"/>
  <c r="K208" i="2" s="1"/>
  <c r="I169" i="2"/>
  <c r="G539" i="2"/>
  <c r="G538" i="2" s="1"/>
  <c r="G527" i="2"/>
  <c r="G523" i="2"/>
  <c r="G522" i="2"/>
  <c r="G521" i="2" s="1"/>
  <c r="G518" i="2"/>
  <c r="G517" i="2"/>
  <c r="G516" i="2" s="1"/>
  <c r="G491" i="2"/>
  <c r="G490" i="2" s="1"/>
  <c r="G485" i="2"/>
  <c r="G484" i="2" s="1"/>
  <c r="G481" i="2"/>
  <c r="G450" i="2"/>
  <c r="G443" i="2"/>
  <c r="G442" i="2" s="1"/>
  <c r="G431" i="2"/>
  <c r="J431" i="2" s="1"/>
  <c r="G394" i="2"/>
  <c r="J394" i="2" s="1"/>
  <c r="G373" i="2"/>
  <c r="J373" i="2" s="1"/>
  <c r="G361" i="2"/>
  <c r="G357" i="2"/>
  <c r="G347" i="2"/>
  <c r="G300" i="2"/>
  <c r="G299" i="2" s="1"/>
  <c r="G271" i="2"/>
  <c r="G270" i="2" s="1"/>
  <c r="G269" i="2" s="1"/>
  <c r="G267" i="2"/>
  <c r="G241" i="2"/>
  <c r="G240" i="2" s="1"/>
  <c r="G210" i="2"/>
  <c r="G207" i="2" s="1"/>
  <c r="G175" i="2"/>
  <c r="G174" i="2" s="1"/>
  <c r="G166" i="2"/>
  <c r="G97" i="2"/>
  <c r="G38" i="2"/>
  <c r="G37" i="2" s="1"/>
  <c r="G42" i="2"/>
  <c r="G45" i="2"/>
  <c r="G44" i="2" s="1"/>
  <c r="G48" i="2"/>
  <c r="G47" i="2" s="1"/>
  <c r="G63" i="2"/>
  <c r="G65" i="2"/>
  <c r="G67" i="2"/>
  <c r="G70" i="2"/>
  <c r="G69" i="2" s="1"/>
  <c r="G51" i="2"/>
  <c r="G50" i="2" s="1"/>
  <c r="G54" i="2"/>
  <c r="G53" i="2" s="1"/>
  <c r="G57" i="2"/>
  <c r="G56" i="2" s="1"/>
  <c r="G60" i="2"/>
  <c r="G59" i="2" s="1"/>
  <c r="G74" i="2"/>
  <c r="G73" i="2" s="1"/>
  <c r="J73" i="2" s="1"/>
  <c r="I38" i="2"/>
  <c r="I42" i="2"/>
  <c r="I45" i="2"/>
  <c r="I44" i="2" s="1"/>
  <c r="I48" i="2"/>
  <c r="I47" i="2" s="1"/>
  <c r="K47" i="2" s="1"/>
  <c r="I51" i="2"/>
  <c r="I50" i="2" s="1"/>
  <c r="I54" i="2"/>
  <c r="I57" i="2"/>
  <c r="I60" i="2"/>
  <c r="I59" i="2" s="1"/>
  <c r="K59" i="2" s="1"/>
  <c r="I63" i="2"/>
  <c r="I65" i="2"/>
  <c r="I67" i="2"/>
  <c r="I70" i="2"/>
  <c r="I69" i="2" s="1"/>
  <c r="I74" i="2"/>
  <c r="I73" i="2" s="1"/>
  <c r="H38" i="2"/>
  <c r="H37" i="2" s="1"/>
  <c r="H42" i="2"/>
  <c r="H45" i="2"/>
  <c r="H44" i="2" s="1"/>
  <c r="H48" i="2"/>
  <c r="H47" i="2" s="1"/>
  <c r="H51" i="2"/>
  <c r="H54" i="2"/>
  <c r="H57" i="2"/>
  <c r="H56" i="2" s="1"/>
  <c r="H60" i="2"/>
  <c r="H59" i="2" s="1"/>
  <c r="H63" i="2"/>
  <c r="H65" i="2"/>
  <c r="H67" i="2"/>
  <c r="K67" i="2" s="1"/>
  <c r="H70" i="2"/>
  <c r="H74" i="2"/>
  <c r="H73" i="2" s="1"/>
  <c r="G154" i="2"/>
  <c r="G153" i="2" s="1"/>
  <c r="G160" i="2"/>
  <c r="G163" i="2"/>
  <c r="G162" i="2" s="1"/>
  <c r="G172" i="2"/>
  <c r="G171" i="2" s="1"/>
  <c r="I154" i="2"/>
  <c r="I160" i="2"/>
  <c r="J160" i="2" s="1"/>
  <c r="I163" i="2"/>
  <c r="J163" i="2" s="1"/>
  <c r="I165" i="2"/>
  <c r="I172" i="2"/>
  <c r="I175" i="2"/>
  <c r="H154" i="2"/>
  <c r="H153" i="2" s="1"/>
  <c r="H160" i="2"/>
  <c r="H159" i="2" s="1"/>
  <c r="H163" i="2"/>
  <c r="H162" i="2" s="1"/>
  <c r="H172" i="2"/>
  <c r="H171" i="2" s="1"/>
  <c r="H169" i="2"/>
  <c r="H168" i="2" s="1"/>
  <c r="H175" i="2"/>
  <c r="H174" i="2" s="1"/>
  <c r="H166" i="2"/>
  <c r="H517" i="2"/>
  <c r="H516" i="2" s="1"/>
  <c r="H491" i="2"/>
  <c r="H490" i="2" s="1"/>
  <c r="H492" i="2"/>
  <c r="H518" i="2"/>
  <c r="H481" i="2"/>
  <c r="H480" i="2" s="1"/>
  <c r="H482" i="2"/>
  <c r="H485" i="2"/>
  <c r="H484" i="2" s="1"/>
  <c r="H487" i="2"/>
  <c r="H486" i="2" s="1"/>
  <c r="H498" i="2"/>
  <c r="H497" i="2" s="1"/>
  <c r="H501" i="2"/>
  <c r="H500" i="2" s="1"/>
  <c r="H504" i="2"/>
  <c r="H503" i="2" s="1"/>
  <c r="H507" i="2"/>
  <c r="H509" i="2"/>
  <c r="H511" i="2"/>
  <c r="H513" i="2"/>
  <c r="H522" i="2"/>
  <c r="H521" i="2" s="1"/>
  <c r="H523" i="2"/>
  <c r="H532" i="2"/>
  <c r="H530" i="2"/>
  <c r="H527" i="2"/>
  <c r="H536" i="2"/>
  <c r="H535" i="2" s="1"/>
  <c r="H539" i="2"/>
  <c r="H538" i="2" s="1"/>
  <c r="I180" i="2"/>
  <c r="I184" i="2"/>
  <c r="I188" i="2"/>
  <c r="I193" i="2"/>
  <c r="I197" i="2"/>
  <c r="I79" i="2"/>
  <c r="I78" i="2" s="1"/>
  <c r="I77" i="2" s="1"/>
  <c r="I83" i="2"/>
  <c r="K83" i="2" s="1"/>
  <c r="I87" i="2"/>
  <c r="I91" i="2"/>
  <c r="I96" i="2"/>
  <c r="I98" i="2"/>
  <c r="J98" i="2" s="1"/>
  <c r="I100" i="2"/>
  <c r="I105" i="2"/>
  <c r="I108" i="2"/>
  <c r="I107" i="2" s="1"/>
  <c r="I111" i="2"/>
  <c r="J111" i="2" s="1"/>
  <c r="I117" i="2"/>
  <c r="I119" i="2"/>
  <c r="I122" i="2"/>
  <c r="I121" i="2" s="1"/>
  <c r="I126" i="2"/>
  <c r="I125" i="2" s="1"/>
  <c r="J125" i="2" s="1"/>
  <c r="I129" i="2"/>
  <c r="I128" i="2" s="1"/>
  <c r="I132" i="2"/>
  <c r="I135" i="2"/>
  <c r="I139" i="2"/>
  <c r="I138" i="2" s="1"/>
  <c r="J138" i="2" s="1"/>
  <c r="I142" i="2"/>
  <c r="I141" i="2" s="1"/>
  <c r="I146" i="2"/>
  <c r="I202" i="2"/>
  <c r="I205" i="2"/>
  <c r="I216" i="2"/>
  <c r="I218" i="2"/>
  <c r="I222" i="2"/>
  <c r="I225" i="2"/>
  <c r="I233" i="2"/>
  <c r="I237" i="2"/>
  <c r="I240" i="2"/>
  <c r="J240" i="2" s="1"/>
  <c r="I242" i="2"/>
  <c r="I247" i="2"/>
  <c r="I251" i="2"/>
  <c r="I255" i="2"/>
  <c r="I260" i="2"/>
  <c r="I264" i="2"/>
  <c r="I270" i="2"/>
  <c r="J270" i="2" s="1"/>
  <c r="I273" i="2"/>
  <c r="I276" i="2"/>
  <c r="I280" i="2"/>
  <c r="I283" i="2"/>
  <c r="I286" i="2"/>
  <c r="J286" i="2" s="1"/>
  <c r="I289" i="2"/>
  <c r="I292" i="2"/>
  <c r="I295" i="2"/>
  <c r="I301" i="2"/>
  <c r="I303" i="2"/>
  <c r="I309" i="2"/>
  <c r="I312" i="2"/>
  <c r="I314" i="2"/>
  <c r="I317" i="2"/>
  <c r="I321" i="2"/>
  <c r="J321" i="2" s="1"/>
  <c r="I326" i="2"/>
  <c r="I347" i="2"/>
  <c r="I329" i="2"/>
  <c r="I332" i="2"/>
  <c r="I334" i="2"/>
  <c r="I337" i="2"/>
  <c r="I342" i="2"/>
  <c r="I344" i="2"/>
  <c r="I351" i="2"/>
  <c r="I356" i="2"/>
  <c r="I358" i="2"/>
  <c r="I360" i="2"/>
  <c r="I366" i="2"/>
  <c r="I363" i="2"/>
  <c r="I370" i="2"/>
  <c r="I378" i="2"/>
  <c r="I382" i="2"/>
  <c r="I387" i="2"/>
  <c r="I391" i="2"/>
  <c r="I399" i="2"/>
  <c r="I403" i="2"/>
  <c r="I408" i="2"/>
  <c r="I412" i="2"/>
  <c r="I415" i="2"/>
  <c r="I418" i="2"/>
  <c r="I423" i="2"/>
  <c r="I428" i="2"/>
  <c r="I435" i="2"/>
  <c r="I439" i="2"/>
  <c r="I442" i="2"/>
  <c r="I444" i="2"/>
  <c r="I447" i="2"/>
  <c r="I453" i="2"/>
  <c r="I450" i="2"/>
  <c r="I457" i="2"/>
  <c r="I459" i="2"/>
  <c r="I463" i="2"/>
  <c r="I466" i="2"/>
  <c r="I469" i="2"/>
  <c r="I472" i="2"/>
  <c r="I475" i="2"/>
  <c r="I480" i="2"/>
  <c r="I482" i="2"/>
  <c r="I484" i="2"/>
  <c r="I487" i="2"/>
  <c r="I492" i="2"/>
  <c r="I498" i="2"/>
  <c r="I501" i="2"/>
  <c r="I504" i="2"/>
  <c r="I507" i="2"/>
  <c r="I509" i="2"/>
  <c r="I511" i="2"/>
  <c r="I513" i="2"/>
  <c r="I516" i="2"/>
  <c r="I532" i="2"/>
  <c r="I530" i="2"/>
  <c r="I536" i="2"/>
  <c r="G326" i="2"/>
  <c r="G329" i="2"/>
  <c r="G332" i="2"/>
  <c r="G334" i="2"/>
  <c r="G337" i="2"/>
  <c r="G342" i="2"/>
  <c r="G344" i="2"/>
  <c r="G351" i="2"/>
  <c r="H326" i="2"/>
  <c r="H325" i="2" s="1"/>
  <c r="H347" i="2"/>
  <c r="H329" i="2"/>
  <c r="H332" i="2"/>
  <c r="H334" i="2"/>
  <c r="H337" i="2"/>
  <c r="H343" i="2"/>
  <c r="H342" i="2" s="1"/>
  <c r="H344" i="2"/>
  <c r="H351" i="2"/>
  <c r="H350" i="2" s="1"/>
  <c r="H349" i="2" s="1"/>
  <c r="G439" i="2"/>
  <c r="G444" i="2"/>
  <c r="G447" i="2"/>
  <c r="G446" i="2" s="1"/>
  <c r="G453" i="2"/>
  <c r="G452" i="2" s="1"/>
  <c r="H439" i="2"/>
  <c r="H438" i="2" s="1"/>
  <c r="H442" i="2"/>
  <c r="H444" i="2"/>
  <c r="H447" i="2"/>
  <c r="H446" i="2" s="1"/>
  <c r="H453" i="2"/>
  <c r="H452" i="2" s="1"/>
  <c r="H450" i="2"/>
  <c r="H449" i="2" s="1"/>
  <c r="G482" i="2"/>
  <c r="G487" i="2"/>
  <c r="G486" i="2" s="1"/>
  <c r="G492" i="2"/>
  <c r="G494" i="2"/>
  <c r="G498" i="2"/>
  <c r="G497" i="2" s="1"/>
  <c r="G501" i="2"/>
  <c r="G500" i="2" s="1"/>
  <c r="G504" i="2"/>
  <c r="G503" i="2" s="1"/>
  <c r="G507" i="2"/>
  <c r="G509" i="2"/>
  <c r="G511" i="2"/>
  <c r="G513" i="2"/>
  <c r="G532" i="2"/>
  <c r="G530" i="2"/>
  <c r="G536" i="2"/>
  <c r="G535" i="2" s="1"/>
  <c r="G428" i="2"/>
  <c r="H431" i="2"/>
  <c r="H428" i="2"/>
  <c r="H427" i="2" s="1"/>
  <c r="G412" i="2"/>
  <c r="G415" i="2"/>
  <c r="G418" i="2"/>
  <c r="H412" i="2"/>
  <c r="H411" i="2" s="1"/>
  <c r="H415" i="2"/>
  <c r="H414" i="2" s="1"/>
  <c r="H418" i="2"/>
  <c r="H417" i="2" s="1"/>
  <c r="G391" i="2"/>
  <c r="H394" i="2"/>
  <c r="H391" i="2"/>
  <c r="H390" i="2" s="1"/>
  <c r="H387" i="2"/>
  <c r="H386" i="2" s="1"/>
  <c r="H385" i="2" s="1"/>
  <c r="G387" i="2"/>
  <c r="G370" i="2"/>
  <c r="H373" i="2"/>
  <c r="H370" i="2"/>
  <c r="H369" i="2" s="1"/>
  <c r="G358" i="2"/>
  <c r="G366" i="2"/>
  <c r="G363" i="2"/>
  <c r="H357" i="2"/>
  <c r="H356" i="2" s="1"/>
  <c r="H358" i="2"/>
  <c r="H361" i="2"/>
  <c r="H360" i="2" s="1"/>
  <c r="K360" i="2" s="1"/>
  <c r="H366" i="2"/>
  <c r="H365" i="2" s="1"/>
  <c r="H363" i="2"/>
  <c r="H362" i="2" s="1"/>
  <c r="G309" i="2"/>
  <c r="G308" i="2" s="1"/>
  <c r="G312" i="2"/>
  <c r="G314" i="2"/>
  <c r="G317" i="2"/>
  <c r="G316" i="2" s="1"/>
  <c r="G321" i="2"/>
  <c r="G320" i="2" s="1"/>
  <c r="G319" i="2" s="1"/>
  <c r="H309" i="2"/>
  <c r="H308" i="2" s="1"/>
  <c r="H312" i="2"/>
  <c r="H314" i="2"/>
  <c r="H317" i="2"/>
  <c r="H316" i="2" s="1"/>
  <c r="H321" i="2"/>
  <c r="G260" i="2"/>
  <c r="G259" i="2" s="1"/>
  <c r="G258" i="2" s="1"/>
  <c r="G264" i="2"/>
  <c r="G263" i="2" s="1"/>
  <c r="G273" i="2"/>
  <c r="G272" i="2" s="1"/>
  <c r="G276" i="2"/>
  <c r="G275" i="2" s="1"/>
  <c r="G280" i="2"/>
  <c r="G279" i="2" s="1"/>
  <c r="G283" i="2"/>
  <c r="G282" i="2" s="1"/>
  <c r="G286" i="2"/>
  <c r="G285" i="2" s="1"/>
  <c r="G289" i="2"/>
  <c r="G288" i="2" s="1"/>
  <c r="G292" i="2"/>
  <c r="G291" i="2" s="1"/>
  <c r="G295" i="2"/>
  <c r="G294" i="2" s="1"/>
  <c r="G301" i="2"/>
  <c r="G303" i="2"/>
  <c r="H260" i="2"/>
  <c r="H259" i="2" s="1"/>
  <c r="H264" i="2"/>
  <c r="H263" i="2" s="1"/>
  <c r="H271" i="2"/>
  <c r="H270" i="2" s="1"/>
  <c r="H269" i="2" s="1"/>
  <c r="H267" i="2"/>
  <c r="H273" i="2"/>
  <c r="H276" i="2"/>
  <c r="H275" i="2" s="1"/>
  <c r="H280" i="2"/>
  <c r="H279" i="2" s="1"/>
  <c r="H283" i="2"/>
  <c r="H282" i="2" s="1"/>
  <c r="H286" i="2"/>
  <c r="H285" i="2" s="1"/>
  <c r="H289" i="2"/>
  <c r="H292" i="2"/>
  <c r="H291" i="2" s="1"/>
  <c r="H295" i="2"/>
  <c r="H294" i="2" s="1"/>
  <c r="H300" i="2"/>
  <c r="H299" i="2" s="1"/>
  <c r="H301" i="2"/>
  <c r="H305" i="2"/>
  <c r="H241" i="2"/>
  <c r="H240" i="2" s="1"/>
  <c r="G233" i="2"/>
  <c r="G232" i="2" s="1"/>
  <c r="H233" i="2"/>
  <c r="H232" i="2" s="1"/>
  <c r="G218" i="2"/>
  <c r="H218" i="2"/>
  <c r="G216" i="2"/>
  <c r="H216" i="2"/>
  <c r="G205" i="2"/>
  <c r="G204" i="2" s="1"/>
  <c r="H205" i="2"/>
  <c r="H204" i="2" s="1"/>
  <c r="G202" i="2"/>
  <c r="G201" i="2" s="1"/>
  <c r="G213" i="2"/>
  <c r="H202" i="2"/>
  <c r="H201" i="2" s="1"/>
  <c r="H213" i="2"/>
  <c r="K213" i="2" s="1"/>
  <c r="H210" i="2"/>
  <c r="K210" i="2" s="1"/>
  <c r="G180" i="2"/>
  <c r="G179" i="2" s="1"/>
  <c r="G184" i="2"/>
  <c r="G188" i="2"/>
  <c r="G187" i="2" s="1"/>
  <c r="H180" i="2"/>
  <c r="H179" i="2" s="1"/>
  <c r="H184" i="2"/>
  <c r="H183" i="2" s="1"/>
  <c r="H188" i="2"/>
  <c r="H187" i="2" s="1"/>
  <c r="G193" i="2"/>
  <c r="G192" i="2" s="1"/>
  <c r="G191" i="2" s="1"/>
  <c r="G197" i="2"/>
  <c r="G196" i="2" s="1"/>
  <c r="H146" i="2"/>
  <c r="H145" i="2" s="1"/>
  <c r="H149" i="2"/>
  <c r="H148" i="2" s="1"/>
  <c r="K148" i="2" s="1"/>
  <c r="G146" i="2"/>
  <c r="G145" i="2" s="1"/>
  <c r="G149" i="2"/>
  <c r="H126" i="2"/>
  <c r="H125" i="2" s="1"/>
  <c r="H129" i="2"/>
  <c r="H128" i="2" s="1"/>
  <c r="H132" i="2"/>
  <c r="H131" i="2" s="1"/>
  <c r="H135" i="2"/>
  <c r="H134" i="2" s="1"/>
  <c r="G126" i="2"/>
  <c r="G125" i="2" s="1"/>
  <c r="G129" i="2"/>
  <c r="G128" i="2" s="1"/>
  <c r="G132" i="2"/>
  <c r="G135" i="2"/>
  <c r="G134" i="2" s="1"/>
  <c r="H79" i="2"/>
  <c r="H78" i="2" s="1"/>
  <c r="H77" i="2" s="1"/>
  <c r="K77" i="2" s="1"/>
  <c r="H83" i="2"/>
  <c r="H82" i="2" s="1"/>
  <c r="H87" i="2"/>
  <c r="H86" i="2" s="1"/>
  <c r="H91" i="2"/>
  <c r="H90" i="2" s="1"/>
  <c r="H89" i="2" s="1"/>
  <c r="H96" i="2"/>
  <c r="H98" i="2"/>
  <c r="H100" i="2"/>
  <c r="I8" i="2"/>
  <c r="H8" i="2"/>
  <c r="K9" i="2"/>
  <c r="K10" i="2"/>
  <c r="K11" i="2"/>
  <c r="K12" i="2"/>
  <c r="K13" i="2"/>
  <c r="I15" i="2"/>
  <c r="H15" i="2"/>
  <c r="K16" i="2"/>
  <c r="K17" i="2"/>
  <c r="K18" i="2"/>
  <c r="K19" i="2"/>
  <c r="K20" i="2"/>
  <c r="I22" i="2"/>
  <c r="H22" i="2"/>
  <c r="H21" i="2" s="1"/>
  <c r="K24" i="2"/>
  <c r="K25" i="2"/>
  <c r="K26" i="2"/>
  <c r="H408" i="2"/>
  <c r="H407" i="2" s="1"/>
  <c r="H406" i="2" s="1"/>
  <c r="G408" i="2"/>
  <c r="H105" i="2"/>
  <c r="H104" i="2" s="1"/>
  <c r="H108" i="2"/>
  <c r="H107" i="2" s="1"/>
  <c r="H111" i="2"/>
  <c r="H110" i="2" s="1"/>
  <c r="H117" i="2"/>
  <c r="H119" i="2"/>
  <c r="H122" i="2"/>
  <c r="H121" i="2" s="1"/>
  <c r="H142" i="2"/>
  <c r="H139" i="2"/>
  <c r="H138" i="2" s="1"/>
  <c r="H225" i="2"/>
  <c r="H224" i="2" s="1"/>
  <c r="H222" i="2"/>
  <c r="H221" i="2" s="1"/>
  <c r="H242" i="2"/>
  <c r="H237" i="2"/>
  <c r="H236" i="2" s="1"/>
  <c r="H247" i="2"/>
  <c r="H246" i="2" s="1"/>
  <c r="H245" i="2" s="1"/>
  <c r="H251" i="2"/>
  <c r="H250" i="2" s="1"/>
  <c r="H249" i="2" s="1"/>
  <c r="H255" i="2"/>
  <c r="H193" i="2"/>
  <c r="H192" i="2" s="1"/>
  <c r="H191" i="2" s="1"/>
  <c r="H197" i="2"/>
  <c r="H196" i="2" s="1"/>
  <c r="H378" i="2"/>
  <c r="H377" i="2" s="1"/>
  <c r="H376" i="2" s="1"/>
  <c r="H382" i="2"/>
  <c r="H381" i="2" s="1"/>
  <c r="H380" i="2" s="1"/>
  <c r="H399" i="2"/>
  <c r="H398" i="2" s="1"/>
  <c r="H397" i="2" s="1"/>
  <c r="H403" i="2"/>
  <c r="H402" i="2" s="1"/>
  <c r="H401" i="2" s="1"/>
  <c r="H423" i="2"/>
  <c r="H422" i="2" s="1"/>
  <c r="H435" i="2"/>
  <c r="H434" i="2" s="1"/>
  <c r="H433" i="2" s="1"/>
  <c r="H457" i="2"/>
  <c r="H459" i="2"/>
  <c r="H463" i="2"/>
  <c r="H462" i="2" s="1"/>
  <c r="H466" i="2"/>
  <c r="H465" i="2" s="1"/>
  <c r="H469" i="2"/>
  <c r="H468" i="2" s="1"/>
  <c r="H472" i="2"/>
  <c r="H471" i="2" s="1"/>
  <c r="H475" i="2"/>
  <c r="H474" i="2" s="1"/>
  <c r="G8" i="2"/>
  <c r="G15" i="2"/>
  <c r="G22" i="2"/>
  <c r="G21" i="2" s="1"/>
  <c r="G79" i="2"/>
  <c r="G78" i="2" s="1"/>
  <c r="G83" i="2"/>
  <c r="G82" i="2" s="1"/>
  <c r="G87" i="2"/>
  <c r="G86" i="2" s="1"/>
  <c r="G91" i="2"/>
  <c r="G90" i="2" s="1"/>
  <c r="G98" i="2"/>
  <c r="G100" i="2"/>
  <c r="G105" i="2"/>
  <c r="G104" i="2" s="1"/>
  <c r="G108" i="2"/>
  <c r="G107" i="2" s="1"/>
  <c r="G111" i="2"/>
  <c r="G110" i="2" s="1"/>
  <c r="G117" i="2"/>
  <c r="J117" i="2" s="1"/>
  <c r="G119" i="2"/>
  <c r="G122" i="2"/>
  <c r="G121" i="2" s="1"/>
  <c r="G139" i="2"/>
  <c r="G138" i="2" s="1"/>
  <c r="G142" i="2"/>
  <c r="G222" i="2"/>
  <c r="G221" i="2" s="1"/>
  <c r="G225" i="2"/>
  <c r="G224" i="2" s="1"/>
  <c r="G237" i="2"/>
  <c r="G236" i="2" s="1"/>
  <c r="G242" i="2"/>
  <c r="G247" i="2"/>
  <c r="G246" i="2" s="1"/>
  <c r="G251" i="2"/>
  <c r="G255" i="2"/>
  <c r="G254" i="2" s="1"/>
  <c r="G253" i="2" s="1"/>
  <c r="G378" i="2"/>
  <c r="G382" i="2"/>
  <c r="G399" i="2"/>
  <c r="G403" i="2"/>
  <c r="G423" i="2"/>
  <c r="G435" i="2"/>
  <c r="G457" i="2"/>
  <c r="G459" i="2"/>
  <c r="G463" i="2"/>
  <c r="G462" i="2" s="1"/>
  <c r="G466" i="2"/>
  <c r="G465" i="2" s="1"/>
  <c r="G469" i="2"/>
  <c r="G468" i="2" s="1"/>
  <c r="G472" i="2"/>
  <c r="G471" i="2" s="1"/>
  <c r="G475" i="2"/>
  <c r="G474" i="2" s="1"/>
  <c r="G543" i="2"/>
  <c r="J544" i="2"/>
  <c r="K544" i="2"/>
  <c r="H543" i="2"/>
  <c r="I543" i="2"/>
  <c r="J543" i="2" s="1"/>
  <c r="J26" i="2"/>
  <c r="J25" i="2"/>
  <c r="J24" i="2"/>
  <c r="J18" i="2"/>
  <c r="J17" i="2"/>
  <c r="J16" i="2"/>
  <c r="J13" i="2"/>
  <c r="J12" i="2"/>
  <c r="J11" i="2"/>
  <c r="J10" i="2"/>
  <c r="J9" i="2"/>
  <c r="K225" i="2" l="1"/>
  <c r="K135" i="2"/>
  <c r="K121" i="2"/>
  <c r="K107" i="2"/>
  <c r="K44" i="2"/>
  <c r="J79" i="2"/>
  <c r="J129" i="2"/>
  <c r="J139" i="2"/>
  <c r="K119" i="2"/>
  <c r="J105" i="2"/>
  <c r="K65" i="2"/>
  <c r="J67" i="2"/>
  <c r="J135" i="2"/>
  <c r="K125" i="2"/>
  <c r="J51" i="2"/>
  <c r="K233" i="2"/>
  <c r="J128" i="2"/>
  <c r="K117" i="2"/>
  <c r="K193" i="2"/>
  <c r="J50" i="2"/>
  <c r="J38" i="2"/>
  <c r="K490" i="2"/>
  <c r="J59" i="2"/>
  <c r="J107" i="2"/>
  <c r="J121" i="2"/>
  <c r="K513" i="2"/>
  <c r="J513" i="2"/>
  <c r="I486" i="2"/>
  <c r="K487" i="2"/>
  <c r="J487" i="2"/>
  <c r="I452" i="2"/>
  <c r="K453" i="2"/>
  <c r="J453" i="2"/>
  <c r="K403" i="2"/>
  <c r="J403" i="2"/>
  <c r="J366" i="2"/>
  <c r="K366" i="2"/>
  <c r="K326" i="2"/>
  <c r="I282" i="2"/>
  <c r="I278" i="2" s="1"/>
  <c r="K283" i="2"/>
  <c r="J283" i="2"/>
  <c r="K218" i="2"/>
  <c r="I131" i="2"/>
  <c r="J132" i="2"/>
  <c r="K132" i="2"/>
  <c r="I90" i="2"/>
  <c r="K91" i="2"/>
  <c r="I179" i="2"/>
  <c r="K180" i="2"/>
  <c r="G266" i="2"/>
  <c r="J266" i="2" s="1"/>
  <c r="J267" i="2"/>
  <c r="I168" i="2"/>
  <c r="K169" i="2"/>
  <c r="J100" i="2"/>
  <c r="K87" i="2"/>
  <c r="K63" i="2"/>
  <c r="J91" i="2"/>
  <c r="J188" i="2"/>
  <c r="K428" i="2"/>
  <c r="J242" i="2"/>
  <c r="K111" i="2"/>
  <c r="K175" i="2"/>
  <c r="K69" i="2"/>
  <c r="J57" i="2"/>
  <c r="H266" i="2"/>
  <c r="K266" i="2" s="1"/>
  <c r="K267" i="2"/>
  <c r="I535" i="2"/>
  <c r="J536" i="2"/>
  <c r="K536" i="2"/>
  <c r="I503" i="2"/>
  <c r="J504" i="2"/>
  <c r="K504" i="2"/>
  <c r="I474" i="2"/>
  <c r="K475" i="2"/>
  <c r="J475" i="2"/>
  <c r="K439" i="2"/>
  <c r="J439" i="2"/>
  <c r="J418" i="2"/>
  <c r="K418" i="2"/>
  <c r="J382" i="2"/>
  <c r="K382" i="2"/>
  <c r="J334" i="2"/>
  <c r="K334" i="2"/>
  <c r="J312" i="2"/>
  <c r="K312" i="2"/>
  <c r="I294" i="2"/>
  <c r="J295" i="2"/>
  <c r="K295" i="2"/>
  <c r="I250" i="2"/>
  <c r="J251" i="2"/>
  <c r="K251" i="2"/>
  <c r="I236" i="2"/>
  <c r="J237" i="2"/>
  <c r="I145" i="2"/>
  <c r="K146" i="2"/>
  <c r="J146" i="2"/>
  <c r="I104" i="2"/>
  <c r="K105" i="2"/>
  <c r="I196" i="2"/>
  <c r="J197" i="2"/>
  <c r="I53" i="2"/>
  <c r="J54" i="2"/>
  <c r="K54" i="2"/>
  <c r="J42" i="2"/>
  <c r="K42" i="2"/>
  <c r="G165" i="2"/>
  <c r="J165" i="2" s="1"/>
  <c r="J166" i="2"/>
  <c r="K73" i="2"/>
  <c r="J119" i="2"/>
  <c r="K237" i="2"/>
  <c r="J218" i="2"/>
  <c r="H393" i="2"/>
  <c r="K393" i="2" s="1"/>
  <c r="K394" i="2"/>
  <c r="I462" i="2"/>
  <c r="K463" i="2"/>
  <c r="J463" i="2"/>
  <c r="K351" i="2"/>
  <c r="J351" i="2"/>
  <c r="I269" i="2"/>
  <c r="K270" i="2"/>
  <c r="K521" i="2"/>
  <c r="J521" i="2"/>
  <c r="I229" i="2"/>
  <c r="I228" i="2" s="1"/>
  <c r="K230" i="2"/>
  <c r="J230" i="2"/>
  <c r="J83" i="2"/>
  <c r="J180" i="2"/>
  <c r="K197" i="2"/>
  <c r="G148" i="2"/>
  <c r="H372" i="2"/>
  <c r="K372" i="2" s="1"/>
  <c r="K373" i="2"/>
  <c r="J516" i="2"/>
  <c r="K516" i="2"/>
  <c r="K507" i="2"/>
  <c r="J507" i="2"/>
  <c r="J492" i="2"/>
  <c r="K492" i="2"/>
  <c r="I465" i="2"/>
  <c r="J466" i="2"/>
  <c r="K466" i="2"/>
  <c r="I449" i="2"/>
  <c r="K450" i="2"/>
  <c r="J442" i="2"/>
  <c r="K423" i="2"/>
  <c r="J423" i="2"/>
  <c r="J408" i="2"/>
  <c r="K408" i="2"/>
  <c r="K387" i="2"/>
  <c r="J387" i="2"/>
  <c r="K363" i="2"/>
  <c r="J363" i="2"/>
  <c r="K356" i="2"/>
  <c r="K337" i="2"/>
  <c r="J337" i="2"/>
  <c r="K347" i="2"/>
  <c r="J347" i="2"/>
  <c r="J314" i="2"/>
  <c r="K314" i="2"/>
  <c r="K301" i="2"/>
  <c r="J301" i="2"/>
  <c r="I285" i="2"/>
  <c r="K286" i="2"/>
  <c r="I272" i="2"/>
  <c r="K273" i="2"/>
  <c r="I254" i="2"/>
  <c r="K255" i="2"/>
  <c r="J255" i="2"/>
  <c r="K240" i="2"/>
  <c r="I221" i="2"/>
  <c r="K222" i="2"/>
  <c r="K202" i="2"/>
  <c r="I183" i="2"/>
  <c r="K184" i="2"/>
  <c r="H526" i="2"/>
  <c r="K526" i="2" s="1"/>
  <c r="K527" i="2"/>
  <c r="H165" i="2"/>
  <c r="K165" i="2" s="1"/>
  <c r="K166" i="2"/>
  <c r="I171" i="2"/>
  <c r="K172" i="2"/>
  <c r="K154" i="2"/>
  <c r="K299" i="2"/>
  <c r="J299" i="2"/>
  <c r="J494" i="2"/>
  <c r="K494" i="2"/>
  <c r="I538" i="2"/>
  <c r="K539" i="2"/>
  <c r="J539" i="2"/>
  <c r="K38" i="2"/>
  <c r="K48" i="2"/>
  <c r="K60" i="2"/>
  <c r="K70" i="2"/>
  <c r="K74" i="2"/>
  <c r="K78" i="2"/>
  <c r="K96" i="2"/>
  <c r="K98" i="2"/>
  <c r="K100" i="2"/>
  <c r="K108" i="2"/>
  <c r="K114" i="2"/>
  <c r="K122" i="2"/>
  <c r="K126" i="2"/>
  <c r="K128" i="2"/>
  <c r="K138" i="2"/>
  <c r="K149" i="2"/>
  <c r="H430" i="2"/>
  <c r="K430" i="2" s="1"/>
  <c r="K431" i="2"/>
  <c r="J530" i="2"/>
  <c r="K530" i="2"/>
  <c r="K511" i="2"/>
  <c r="J511" i="2"/>
  <c r="I500" i="2"/>
  <c r="K501" i="2"/>
  <c r="J501" i="2"/>
  <c r="J484" i="2"/>
  <c r="K484" i="2"/>
  <c r="I471" i="2"/>
  <c r="J472" i="2"/>
  <c r="K472" i="2"/>
  <c r="K459" i="2"/>
  <c r="J459" i="2"/>
  <c r="I446" i="2"/>
  <c r="K447" i="2"/>
  <c r="J447" i="2"/>
  <c r="K435" i="2"/>
  <c r="J435" i="2"/>
  <c r="K415" i="2"/>
  <c r="J415" i="2"/>
  <c r="K399" i="2"/>
  <c r="J399" i="2"/>
  <c r="J378" i="2"/>
  <c r="K378" i="2"/>
  <c r="J360" i="2"/>
  <c r="J344" i="2"/>
  <c r="J332" i="2"/>
  <c r="K332" i="2"/>
  <c r="I320" i="2"/>
  <c r="K321" i="2"/>
  <c r="I308" i="2"/>
  <c r="K309" i="2"/>
  <c r="I291" i="2"/>
  <c r="J292" i="2"/>
  <c r="K292" i="2"/>
  <c r="I279" i="2"/>
  <c r="K280" i="2"/>
  <c r="I263" i="2"/>
  <c r="K264" i="2"/>
  <c r="I246" i="2"/>
  <c r="J247" i="2"/>
  <c r="I232" i="2"/>
  <c r="J233" i="2"/>
  <c r="K216" i="2"/>
  <c r="I192" i="2"/>
  <c r="I191" i="2" s="1"/>
  <c r="J193" i="2"/>
  <c r="J490" i="2"/>
  <c r="K523" i="2"/>
  <c r="J523" i="2"/>
  <c r="J157" i="2"/>
  <c r="K45" i="2"/>
  <c r="K51" i="2"/>
  <c r="K57" i="2"/>
  <c r="K79" i="2"/>
  <c r="K129" i="2"/>
  <c r="K139" i="2"/>
  <c r="J142" i="2"/>
  <c r="J154" i="2"/>
  <c r="K157" i="2"/>
  <c r="K163" i="2"/>
  <c r="J172" i="2"/>
  <c r="J210" i="2"/>
  <c r="J216" i="2"/>
  <c r="J222" i="2"/>
  <c r="K247" i="2"/>
  <c r="J309" i="2"/>
  <c r="K344" i="2"/>
  <c r="K518" i="2"/>
  <c r="J532" i="2"/>
  <c r="K532" i="2"/>
  <c r="K509" i="2"/>
  <c r="J509" i="2"/>
  <c r="I497" i="2"/>
  <c r="J498" i="2"/>
  <c r="K498" i="2"/>
  <c r="J482" i="2"/>
  <c r="K482" i="2"/>
  <c r="I468" i="2"/>
  <c r="K469" i="2"/>
  <c r="J469" i="2"/>
  <c r="K457" i="2"/>
  <c r="J457" i="2"/>
  <c r="J444" i="2"/>
  <c r="K444" i="2"/>
  <c r="J428" i="2"/>
  <c r="J412" i="2"/>
  <c r="K412" i="2"/>
  <c r="K391" i="2"/>
  <c r="J391" i="2"/>
  <c r="J370" i="2"/>
  <c r="K370" i="2"/>
  <c r="J358" i="2"/>
  <c r="K358" i="2"/>
  <c r="J342" i="2"/>
  <c r="K342" i="2"/>
  <c r="K329" i="2"/>
  <c r="J329" i="2"/>
  <c r="K317" i="2"/>
  <c r="J317" i="2"/>
  <c r="J303" i="2"/>
  <c r="I288" i="2"/>
  <c r="K289" i="2"/>
  <c r="J289" i="2"/>
  <c r="K276" i="2"/>
  <c r="I259" i="2"/>
  <c r="K260" i="2"/>
  <c r="K242" i="2"/>
  <c r="I224" i="2"/>
  <c r="I220" i="2" s="1"/>
  <c r="J225" i="2"/>
  <c r="I204" i="2"/>
  <c r="K188" i="2"/>
  <c r="I174" i="2"/>
  <c r="J175" i="2"/>
  <c r="I159" i="2"/>
  <c r="K160" i="2"/>
  <c r="G526" i="2"/>
  <c r="J526" i="2" s="1"/>
  <c r="J527" i="2"/>
  <c r="J207" i="2"/>
  <c r="J60" i="2"/>
  <c r="J74" i="2"/>
  <c r="J78" i="2"/>
  <c r="J108" i="2"/>
  <c r="J114" i="2"/>
  <c r="J122" i="2"/>
  <c r="J126" i="2"/>
  <c r="K142" i="2"/>
  <c r="J202" i="2"/>
  <c r="K205" i="2"/>
  <c r="J260" i="2"/>
  <c r="J264" i="2"/>
  <c r="J276" i="2"/>
  <c r="J280" i="2"/>
  <c r="K442" i="2"/>
  <c r="K480" i="2"/>
  <c r="G422" i="2"/>
  <c r="G414" i="2"/>
  <c r="G350" i="2"/>
  <c r="I402" i="2"/>
  <c r="I381" i="2"/>
  <c r="I350" i="2"/>
  <c r="I325" i="2"/>
  <c r="G434" i="2"/>
  <c r="G381" i="2"/>
  <c r="G407" i="2"/>
  <c r="G386" i="2"/>
  <c r="G390" i="2"/>
  <c r="G417" i="2"/>
  <c r="G336" i="2"/>
  <c r="G325" i="2"/>
  <c r="I422" i="2"/>
  <c r="I407" i="2"/>
  <c r="I386" i="2"/>
  <c r="I362" i="2"/>
  <c r="I336" i="2"/>
  <c r="I346" i="2"/>
  <c r="G346" i="2"/>
  <c r="G393" i="2"/>
  <c r="J393" i="2" s="1"/>
  <c r="G427" i="2"/>
  <c r="I417" i="2"/>
  <c r="G356" i="2"/>
  <c r="J356" i="2" s="1"/>
  <c r="G402" i="2"/>
  <c r="G362" i="2"/>
  <c r="G411" i="2"/>
  <c r="I414" i="2"/>
  <c r="I398" i="2"/>
  <c r="I377" i="2"/>
  <c r="G377" i="2"/>
  <c r="I438" i="2"/>
  <c r="I365" i="2"/>
  <c r="G430" i="2"/>
  <c r="J430" i="2" s="1"/>
  <c r="G398" i="2"/>
  <c r="G365" i="2"/>
  <c r="G369" i="2"/>
  <c r="G438" i="2"/>
  <c r="G328" i="2"/>
  <c r="I427" i="2"/>
  <c r="I411" i="2"/>
  <c r="I390" i="2"/>
  <c r="I369" i="2"/>
  <c r="I328" i="2"/>
  <c r="G372" i="2"/>
  <c r="J372" i="2" s="1"/>
  <c r="I156" i="2"/>
  <c r="H336" i="2"/>
  <c r="H113" i="2"/>
  <c r="K113" i="2" s="1"/>
  <c r="H311" i="2"/>
  <c r="I311" i="2"/>
  <c r="G461" i="2"/>
  <c r="G81" i="2"/>
  <c r="H461" i="2"/>
  <c r="H81" i="2"/>
  <c r="G262" i="2"/>
  <c r="I461" i="2"/>
  <c r="G278" i="2"/>
  <c r="H258" i="2"/>
  <c r="H331" i="2"/>
  <c r="G480" i="2"/>
  <c r="J480" i="2" s="1"/>
  <c r="G360" i="2"/>
  <c r="H254" i="2"/>
  <c r="J22" i="2"/>
  <c r="H7" i="2"/>
  <c r="H30" i="2" s="1"/>
  <c r="H31" i="2" s="1"/>
  <c r="H534" i="2"/>
  <c r="G534" i="2"/>
  <c r="H288" i="2"/>
  <c r="H215" i="2"/>
  <c r="G228" i="2"/>
  <c r="H303" i="2"/>
  <c r="K303" i="2" s="1"/>
  <c r="H320" i="2"/>
  <c r="I434" i="2"/>
  <c r="I331" i="2"/>
  <c r="G41" i="2"/>
  <c r="I41" i="2"/>
  <c r="H456" i="2"/>
  <c r="K15" i="2"/>
  <c r="I239" i="2"/>
  <c r="H520" i="2"/>
  <c r="G239" i="2"/>
  <c r="G515" i="2"/>
  <c r="H41" i="2"/>
  <c r="G183" i="2"/>
  <c r="H272" i="2"/>
  <c r="I110" i="2"/>
  <c r="I56" i="2"/>
  <c r="H141" i="2"/>
  <c r="K141" i="2" s="1"/>
  <c r="G131" i="2"/>
  <c r="I275" i="2"/>
  <c r="I187" i="2"/>
  <c r="H212" i="2"/>
  <c r="K212" i="2" s="1"/>
  <c r="I201" i="2"/>
  <c r="I134" i="2"/>
  <c r="I86" i="2"/>
  <c r="I82" i="2"/>
  <c r="I162" i="2"/>
  <c r="I153" i="2"/>
  <c r="G159" i="2"/>
  <c r="H53" i="2"/>
  <c r="I37" i="2"/>
  <c r="G96" i="2"/>
  <c r="J96" i="2" s="1"/>
  <c r="G449" i="2"/>
  <c r="I534" i="2"/>
  <c r="I456" i="2"/>
  <c r="I116" i="2"/>
  <c r="G520" i="2"/>
  <c r="G77" i="2"/>
  <c r="J77" i="2" s="1"/>
  <c r="G341" i="2"/>
  <c r="I529" i="2"/>
  <c r="I506" i="2"/>
  <c r="I520" i="2"/>
  <c r="H421" i="2"/>
  <c r="H207" i="2"/>
  <c r="K207" i="2" s="1"/>
  <c r="H441" i="2"/>
  <c r="H346" i="2"/>
  <c r="H69" i="2"/>
  <c r="H62" i="2"/>
  <c r="H50" i="2"/>
  <c r="K50" i="2" s="1"/>
  <c r="G441" i="2"/>
  <c r="J15" i="2"/>
  <c r="I316" i="2"/>
  <c r="H506" i="2"/>
  <c r="G141" i="2"/>
  <c r="J141" i="2" s="1"/>
  <c r="H239" i="2"/>
  <c r="H144" i="2"/>
  <c r="G311" i="2"/>
  <c r="G529" i="2"/>
  <c r="H529" i="2"/>
  <c r="I62" i="2"/>
  <c r="G331" i="2"/>
  <c r="I355" i="2"/>
  <c r="I341" i="2"/>
  <c r="I95" i="2"/>
  <c r="I489" i="2"/>
  <c r="G456" i="2"/>
  <c r="G7" i="2"/>
  <c r="G30" i="2" s="1"/>
  <c r="G31" i="2" s="1"/>
  <c r="H95" i="2"/>
  <c r="I441" i="2"/>
  <c r="I137" i="2"/>
  <c r="H489" i="2"/>
  <c r="H116" i="2"/>
  <c r="G215" i="2"/>
  <c r="H368" i="2"/>
  <c r="G489" i="2"/>
  <c r="H479" i="2"/>
  <c r="G220" i="2"/>
  <c r="G116" i="2"/>
  <c r="H220" i="2"/>
  <c r="H328" i="2"/>
  <c r="G245" i="2"/>
  <c r="G89" i="2"/>
  <c r="H375" i="2"/>
  <c r="I21" i="2"/>
  <c r="K22" i="2"/>
  <c r="G144" i="2"/>
  <c r="H178" i="2"/>
  <c r="G212" i="2"/>
  <c r="H228" i="2"/>
  <c r="J8" i="2"/>
  <c r="K543" i="2"/>
  <c r="G250" i="2"/>
  <c r="H396" i="2"/>
  <c r="H195" i="2"/>
  <c r="G113" i="2"/>
  <c r="J113" i="2" s="1"/>
  <c r="H124" i="2"/>
  <c r="G195" i="2"/>
  <c r="G298" i="2"/>
  <c r="I7" i="2"/>
  <c r="K8" i="2"/>
  <c r="H355" i="2"/>
  <c r="H410" i="2"/>
  <c r="I515" i="2"/>
  <c r="I298" i="2"/>
  <c r="I215" i="2"/>
  <c r="H515" i="2"/>
  <c r="G62" i="2"/>
  <c r="G506" i="2"/>
  <c r="H341" i="2"/>
  <c r="I479" i="2"/>
  <c r="H426" i="2" l="1"/>
  <c r="H389" i="2"/>
  <c r="H152" i="2"/>
  <c r="K479" i="2"/>
  <c r="K515" i="2"/>
  <c r="J515" i="2"/>
  <c r="K95" i="2"/>
  <c r="J506" i="2"/>
  <c r="K506" i="2"/>
  <c r="K156" i="2"/>
  <c r="J156" i="2"/>
  <c r="K377" i="2"/>
  <c r="J377" i="2"/>
  <c r="J422" i="2"/>
  <c r="K422" i="2"/>
  <c r="J402" i="2"/>
  <c r="K402" i="2"/>
  <c r="I245" i="2"/>
  <c r="K246" i="2"/>
  <c r="J246" i="2"/>
  <c r="J500" i="2"/>
  <c r="K500" i="2"/>
  <c r="K465" i="2"/>
  <c r="J465" i="2"/>
  <c r="K535" i="2"/>
  <c r="J535" i="2"/>
  <c r="K282" i="2"/>
  <c r="J282" i="2"/>
  <c r="J153" i="2"/>
  <c r="K153" i="2"/>
  <c r="K411" i="2"/>
  <c r="J411" i="2"/>
  <c r="K365" i="2"/>
  <c r="J365" i="2"/>
  <c r="J398" i="2"/>
  <c r="K398" i="2"/>
  <c r="J362" i="2"/>
  <c r="K362" i="2"/>
  <c r="K325" i="2"/>
  <c r="K174" i="2"/>
  <c r="J174" i="2"/>
  <c r="I258" i="2"/>
  <c r="K259" i="2"/>
  <c r="J259" i="2"/>
  <c r="J288" i="2"/>
  <c r="K288" i="2"/>
  <c r="J468" i="2"/>
  <c r="K468" i="2"/>
  <c r="J308" i="2"/>
  <c r="K308" i="2"/>
  <c r="J171" i="2"/>
  <c r="K171" i="2"/>
  <c r="K272" i="2"/>
  <c r="K449" i="2"/>
  <c r="J229" i="2"/>
  <c r="K229" i="2"/>
  <c r="K269" i="2"/>
  <c r="J269" i="2"/>
  <c r="K53" i="2"/>
  <c r="J53" i="2"/>
  <c r="I144" i="2"/>
  <c r="J145" i="2"/>
  <c r="K145" i="2"/>
  <c r="J294" i="2"/>
  <c r="K294" i="2"/>
  <c r="K503" i="2"/>
  <c r="J503" i="2"/>
  <c r="I89" i="2"/>
  <c r="J90" i="2"/>
  <c r="K90" i="2"/>
  <c r="J452" i="2"/>
  <c r="K452" i="2"/>
  <c r="K220" i="2"/>
  <c r="J220" i="2"/>
  <c r="J62" i="2"/>
  <c r="K62" i="2"/>
  <c r="J86" i="2"/>
  <c r="K86" i="2"/>
  <c r="J187" i="2"/>
  <c r="K187" i="2"/>
  <c r="K41" i="2"/>
  <c r="J41" i="2"/>
  <c r="K461" i="2"/>
  <c r="J461" i="2"/>
  <c r="K311" i="2"/>
  <c r="J311" i="2"/>
  <c r="J390" i="2"/>
  <c r="K390" i="2"/>
  <c r="J336" i="2"/>
  <c r="K336" i="2"/>
  <c r="K204" i="2"/>
  <c r="K279" i="2"/>
  <c r="J279" i="2"/>
  <c r="I195" i="2"/>
  <c r="K196" i="2"/>
  <c r="J196" i="2"/>
  <c r="K131" i="2"/>
  <c r="J131" i="2"/>
  <c r="J486" i="2"/>
  <c r="K486" i="2"/>
  <c r="J215" i="2"/>
  <c r="K215" i="2"/>
  <c r="K341" i="2"/>
  <c r="J341" i="2"/>
  <c r="J316" i="2"/>
  <c r="K316" i="2"/>
  <c r="K529" i="2"/>
  <c r="J529" i="2"/>
  <c r="J116" i="2"/>
  <c r="K116" i="2"/>
  <c r="J134" i="2"/>
  <c r="K134" i="2"/>
  <c r="K275" i="2"/>
  <c r="J275" i="2"/>
  <c r="J56" i="2"/>
  <c r="K56" i="2"/>
  <c r="J239" i="2"/>
  <c r="K239" i="2"/>
  <c r="K228" i="2"/>
  <c r="J228" i="2"/>
  <c r="K355" i="2"/>
  <c r="J456" i="2"/>
  <c r="K456" i="2"/>
  <c r="K37" i="2"/>
  <c r="J37" i="2"/>
  <c r="K162" i="2"/>
  <c r="J162" i="2"/>
  <c r="J201" i="2"/>
  <c r="K201" i="2"/>
  <c r="J191" i="2"/>
  <c r="K191" i="2"/>
  <c r="J110" i="2"/>
  <c r="K110" i="2"/>
  <c r="K331" i="2"/>
  <c r="J331" i="2"/>
  <c r="J328" i="2"/>
  <c r="K328" i="2"/>
  <c r="K427" i="2"/>
  <c r="J427" i="2"/>
  <c r="J438" i="2"/>
  <c r="K438" i="2"/>
  <c r="J414" i="2"/>
  <c r="K414" i="2"/>
  <c r="J386" i="2"/>
  <c r="K386" i="2"/>
  <c r="J350" i="2"/>
  <c r="K350" i="2"/>
  <c r="K224" i="2"/>
  <c r="J224" i="2"/>
  <c r="K497" i="2"/>
  <c r="J497" i="2"/>
  <c r="K192" i="2"/>
  <c r="J192" i="2"/>
  <c r="K232" i="2"/>
  <c r="J232" i="2"/>
  <c r="K263" i="2"/>
  <c r="J263" i="2"/>
  <c r="J446" i="2"/>
  <c r="K446" i="2"/>
  <c r="J538" i="2"/>
  <c r="K538" i="2"/>
  <c r="J221" i="2"/>
  <c r="K221" i="2"/>
  <c r="I253" i="2"/>
  <c r="K254" i="2"/>
  <c r="J254" i="2"/>
  <c r="J462" i="2"/>
  <c r="K462" i="2"/>
  <c r="J104" i="2"/>
  <c r="K104" i="2"/>
  <c r="I249" i="2"/>
  <c r="K250" i="2"/>
  <c r="J250" i="2"/>
  <c r="J474" i="2"/>
  <c r="K474" i="2"/>
  <c r="J298" i="2"/>
  <c r="K441" i="2"/>
  <c r="J441" i="2"/>
  <c r="K489" i="2"/>
  <c r="J489" i="2"/>
  <c r="J520" i="2"/>
  <c r="K520" i="2"/>
  <c r="J534" i="2"/>
  <c r="K534" i="2"/>
  <c r="J82" i="2"/>
  <c r="K82" i="2"/>
  <c r="J434" i="2"/>
  <c r="K434" i="2"/>
  <c r="J278" i="2"/>
  <c r="K369" i="2"/>
  <c r="J369" i="2"/>
  <c r="K417" i="2"/>
  <c r="J417" i="2"/>
  <c r="J346" i="2"/>
  <c r="K346" i="2"/>
  <c r="K407" i="2"/>
  <c r="J407" i="2"/>
  <c r="K381" i="2"/>
  <c r="J381" i="2"/>
  <c r="J159" i="2"/>
  <c r="K159" i="2"/>
  <c r="K291" i="2"/>
  <c r="J291" i="2"/>
  <c r="I319" i="2"/>
  <c r="J320" i="2"/>
  <c r="K320" i="2"/>
  <c r="K471" i="2"/>
  <c r="J471" i="2"/>
  <c r="K183" i="2"/>
  <c r="K285" i="2"/>
  <c r="J285" i="2"/>
  <c r="K236" i="2"/>
  <c r="J236" i="2"/>
  <c r="K168" i="2"/>
  <c r="J179" i="2"/>
  <c r="K179" i="2"/>
  <c r="G397" i="2"/>
  <c r="I525" i="2"/>
  <c r="G385" i="2"/>
  <c r="G368" i="2"/>
  <c r="I401" i="2"/>
  <c r="G389" i="2"/>
  <c r="G410" i="2"/>
  <c r="I455" i="2"/>
  <c r="G455" i="2"/>
  <c r="H455" i="2"/>
  <c r="G355" i="2"/>
  <c r="J355" i="2" s="1"/>
  <c r="I376" i="2"/>
  <c r="I410" i="2"/>
  <c r="G426" i="2"/>
  <c r="I368" i="2"/>
  <c r="G376" i="2"/>
  <c r="I406" i="2"/>
  <c r="G380" i="2"/>
  <c r="I349" i="2"/>
  <c r="H425" i="2"/>
  <c r="H420" i="2"/>
  <c r="I397" i="2"/>
  <c r="G401" i="2"/>
  <c r="I354" i="2"/>
  <c r="I389" i="2"/>
  <c r="I426" i="2"/>
  <c r="I385" i="2"/>
  <c r="I421" i="2"/>
  <c r="G406" i="2"/>
  <c r="G433" i="2"/>
  <c r="I380" i="2"/>
  <c r="G349" i="2"/>
  <c r="G421" i="2"/>
  <c r="H307" i="2"/>
  <c r="G307" i="2"/>
  <c r="G249" i="2"/>
  <c r="G297" i="2"/>
  <c r="H319" i="2"/>
  <c r="H253" i="2"/>
  <c r="H244" i="2" s="1"/>
  <c r="G235" i="2"/>
  <c r="H235" i="2"/>
  <c r="I235" i="2"/>
  <c r="I94" i="2"/>
  <c r="H94" i="2"/>
  <c r="H103" i="2"/>
  <c r="I124" i="2"/>
  <c r="I152" i="2"/>
  <c r="I81" i="2"/>
  <c r="H262" i="2"/>
  <c r="G152" i="2"/>
  <c r="G36" i="2"/>
  <c r="I307" i="2"/>
  <c r="I262" i="2"/>
  <c r="H278" i="2"/>
  <c r="K278" i="2" s="1"/>
  <c r="I36" i="2"/>
  <c r="H36" i="2"/>
  <c r="G479" i="2"/>
  <c r="J479" i="2" s="1"/>
  <c r="H298" i="2"/>
  <c r="K298" i="2" s="1"/>
  <c r="G124" i="2"/>
  <c r="H137" i="2"/>
  <c r="K137" i="2" s="1"/>
  <c r="I178" i="2"/>
  <c r="I103" i="2"/>
  <c r="H437" i="2"/>
  <c r="G437" i="2"/>
  <c r="G95" i="2"/>
  <c r="J95" i="2" s="1"/>
  <c r="G137" i="2"/>
  <c r="J137" i="2" s="1"/>
  <c r="I433" i="2"/>
  <c r="H478" i="2"/>
  <c r="G324" i="2"/>
  <c r="G178" i="2"/>
  <c r="H200" i="2"/>
  <c r="I324" i="2"/>
  <c r="G525" i="2"/>
  <c r="H384" i="2"/>
  <c r="G200" i="2"/>
  <c r="H525" i="2"/>
  <c r="I478" i="2"/>
  <c r="I297" i="2"/>
  <c r="H324" i="2"/>
  <c r="I437" i="2"/>
  <c r="H151" i="2"/>
  <c r="H354" i="2"/>
  <c r="I30" i="2"/>
  <c r="K7" i="2"/>
  <c r="J7" i="2"/>
  <c r="H405" i="2"/>
  <c r="G103" i="2"/>
  <c r="K21" i="2"/>
  <c r="J21" i="2"/>
  <c r="I200" i="2"/>
  <c r="K401" i="2" l="1"/>
  <c r="J401" i="2"/>
  <c r="K81" i="2"/>
  <c r="J81" i="2"/>
  <c r="K421" i="2"/>
  <c r="J421" i="2"/>
  <c r="K455" i="2"/>
  <c r="J455" i="2"/>
  <c r="K89" i="2"/>
  <c r="J89" i="2"/>
  <c r="K200" i="2"/>
  <c r="J200" i="2"/>
  <c r="J297" i="2"/>
  <c r="K103" i="2"/>
  <c r="J103" i="2"/>
  <c r="J124" i="2"/>
  <c r="K124" i="2"/>
  <c r="J235" i="2"/>
  <c r="K235" i="2"/>
  <c r="J426" i="2"/>
  <c r="K426" i="2"/>
  <c r="K397" i="2"/>
  <c r="J397" i="2"/>
  <c r="K525" i="2"/>
  <c r="J525" i="2"/>
  <c r="K319" i="2"/>
  <c r="J319" i="2"/>
  <c r="K262" i="2"/>
  <c r="J262" i="2"/>
  <c r="J406" i="2"/>
  <c r="K406" i="2"/>
  <c r="K144" i="2"/>
  <c r="J144" i="2"/>
  <c r="J376" i="2"/>
  <c r="K376" i="2"/>
  <c r="J478" i="2"/>
  <c r="K478" i="2"/>
  <c r="K178" i="2"/>
  <c r="J178" i="2"/>
  <c r="K389" i="2"/>
  <c r="J389" i="2"/>
  <c r="J410" i="2"/>
  <c r="K410" i="2"/>
  <c r="K437" i="2"/>
  <c r="J437" i="2"/>
  <c r="J324" i="2"/>
  <c r="K324" i="2"/>
  <c r="K307" i="2"/>
  <c r="J307" i="2"/>
  <c r="K354" i="2"/>
  <c r="J253" i="2"/>
  <c r="K253" i="2"/>
  <c r="K258" i="2"/>
  <c r="J258" i="2"/>
  <c r="K433" i="2"/>
  <c r="J433" i="2"/>
  <c r="J36" i="2"/>
  <c r="K36" i="2"/>
  <c r="K152" i="2"/>
  <c r="J152" i="2"/>
  <c r="K94" i="2"/>
  <c r="J380" i="2"/>
  <c r="K380" i="2"/>
  <c r="K385" i="2"/>
  <c r="J385" i="2"/>
  <c r="K349" i="2"/>
  <c r="J349" i="2"/>
  <c r="J368" i="2"/>
  <c r="K368" i="2"/>
  <c r="J249" i="2"/>
  <c r="K249" i="2"/>
  <c r="J195" i="2"/>
  <c r="K195" i="2"/>
  <c r="J245" i="2"/>
  <c r="K245" i="2"/>
  <c r="I244" i="2"/>
  <c r="G405" i="2"/>
  <c r="G396" i="2"/>
  <c r="G384" i="2"/>
  <c r="I396" i="2"/>
  <c r="G306" i="2"/>
  <c r="G375" i="2"/>
  <c r="G354" i="2"/>
  <c r="J354" i="2" s="1"/>
  <c r="I227" i="2"/>
  <c r="G425" i="2"/>
  <c r="G420" i="2"/>
  <c r="I384" i="2"/>
  <c r="I405" i="2"/>
  <c r="I420" i="2"/>
  <c r="I353" i="2"/>
  <c r="I375" i="2"/>
  <c r="G478" i="2"/>
  <c r="G257" i="2"/>
  <c r="I323" i="2"/>
  <c r="H306" i="2"/>
  <c r="G323" i="2"/>
  <c r="G244" i="2"/>
  <c r="H297" i="2"/>
  <c r="K297" i="2" s="1"/>
  <c r="G199" i="2"/>
  <c r="H199" i="2"/>
  <c r="I102" i="2"/>
  <c r="I151" i="2"/>
  <c r="H102" i="2"/>
  <c r="G227" i="2"/>
  <c r="G94" i="2"/>
  <c r="G35" i="2" s="1"/>
  <c r="I257" i="2"/>
  <c r="I425" i="2"/>
  <c r="I35" i="2"/>
  <c r="H35" i="2"/>
  <c r="G151" i="2"/>
  <c r="H477" i="2"/>
  <c r="I306" i="2"/>
  <c r="K30" i="2"/>
  <c r="I31" i="2"/>
  <c r="J30" i="2"/>
  <c r="H227" i="2"/>
  <c r="H353" i="2"/>
  <c r="G102" i="2"/>
  <c r="I199" i="2"/>
  <c r="I477" i="2"/>
  <c r="H323" i="2"/>
  <c r="J257" i="2" l="1"/>
  <c r="K323" i="2"/>
  <c r="J323" i="2"/>
  <c r="J420" i="2"/>
  <c r="K420" i="2"/>
  <c r="K477" i="2"/>
  <c r="J306" i="2"/>
  <c r="K306" i="2"/>
  <c r="J396" i="2"/>
  <c r="K396" i="2"/>
  <c r="J94" i="2"/>
  <c r="J151" i="2"/>
  <c r="K151" i="2"/>
  <c r="K353" i="2"/>
  <c r="J102" i="2"/>
  <c r="K102" i="2"/>
  <c r="K405" i="2"/>
  <c r="J405" i="2"/>
  <c r="J227" i="2"/>
  <c r="K227" i="2"/>
  <c r="K244" i="2"/>
  <c r="J244" i="2"/>
  <c r="J199" i="2"/>
  <c r="K199" i="2"/>
  <c r="K425" i="2"/>
  <c r="J425" i="2"/>
  <c r="K375" i="2"/>
  <c r="J375" i="2"/>
  <c r="J384" i="2"/>
  <c r="K384" i="2"/>
  <c r="G477" i="2"/>
  <c r="J477" i="2" s="1"/>
  <c r="H257" i="2"/>
  <c r="H541" i="2" s="1"/>
  <c r="G353" i="2"/>
  <c r="J353" i="2" s="1"/>
  <c r="K35" i="2"/>
  <c r="I541" i="2"/>
  <c r="K31" i="2"/>
  <c r="J31" i="2"/>
  <c r="J35" i="2"/>
  <c r="K257" i="2" l="1"/>
  <c r="G541" i="2"/>
  <c r="H542" i="2"/>
  <c r="I542" i="2"/>
  <c r="K541" i="2"/>
  <c r="K542" i="2" l="1"/>
  <c r="J541" i="2"/>
  <c r="G542" i="2"/>
  <c r="J542" i="2" s="1"/>
</calcChain>
</file>

<file path=xl/sharedStrings.xml><?xml version="1.0" encoding="utf-8"?>
<sst xmlns="http://schemas.openxmlformats.org/spreadsheetml/2006/main" count="585" uniqueCount="280">
  <si>
    <t>Муниципальная программа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</si>
  <si>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Подпрограмма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</si>
  <si>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"Система оценки качества образования и информационная прозрачность системы образования" муниципальной программы "Развитие образования в муниципальном образовании городской округ город Пыть-Ях на 2014-2020 годы"</t>
  </si>
  <si>
    <t>Подпрограмма "Молодежь Югры"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</si>
  <si>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</si>
  <si>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"Молодежь Югры" муниципальной программы "Развитие образования в муниципальном образовании городской округ город Пыть-Ях на 2014-2020 годы"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</si>
  <si>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</si>
  <si>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Социальное обеспечение и иные выплаты населению</t>
  </si>
  <si>
    <t>Публичные нормативные социальные выплаты гражданам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</si>
  <si>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</si>
  <si>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</si>
  <si>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</si>
  <si>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000 2 02 01000 00 0000 000</t>
  </si>
  <si>
    <t>Субсидии бюджетам субъектов Российской Федерации и муниципальных образований (межбюджетные субсидии)</t>
  </si>
  <si>
    <t>000 2 02 02000 00 0000 000</t>
  </si>
  <si>
    <t>Субвенции бюджетам субъектов Российской Федерации и муниципальных образований</t>
  </si>
  <si>
    <t>000 2 02 03000 00 0000 000</t>
  </si>
  <si>
    <t>Иные межбюджетные трансферты</t>
  </si>
  <si>
    <t>000 2 02 04000 00 0000 000</t>
  </si>
  <si>
    <t>ПРОЧИЕ БЕЗВОЗМЕЗДНЫЕ ПОСТУПЛЕНИЯ</t>
  </si>
  <si>
    <t>000 2 02 07000 00 0000 000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</si>
  <si>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</t>
  </si>
  <si>
    <t>000 2 18 00000 00 0000 000</t>
  </si>
  <si>
    <t>Реализация мероприятий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</si>
  <si>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</si>
  <si>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</si>
  <si>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Осуществление отдельного государственного полномочия Ханты-Мансийского автономного округа - Югры по присвоению спортивных разрядов и квалификационных категорий спортивных судей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</si>
  <si>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 за счет средств бюджета автономного округа</t>
  </si>
  <si>
    <t>Приобретение жилья, проектирование и строительство объектов инженерной инфраструктуры территорий, предназначенных для жилищного строительства,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</si>
  <si>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</si>
  <si>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Реконструкция, расширение, модернизация, строительство и капитальный ремонт объектов коммунального комплекса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</si>
  <si>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</si>
  <si>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условий для деятельности добровольных формирований населения по охране общественного порядка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</si>
  <si>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Исполнение государственных (муниципальных) гарантий без права регрессного требования гаранта к принципалу или уступки гаранту прав требования бенефициара к принципалу</t>
  </si>
  <si>
    <t>Муниципальная программа "Развитие гражданского общества муниципального образования городской округ город Пыть-Ях на 2014-2020 годы"</t>
  </si>
  <si>
    <t>Уточненный план на 2015 год</t>
  </si>
  <si>
    <t>Утвержденный план на 2015 год (Решение Думы от 18.12.2014 №303)</t>
  </si>
  <si>
    <t>Комплектование книжных фондов библиотек муниципальных образований и государственных библиотек городов Москвы и Санкт-Петербурга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федерального бюджета</t>
  </si>
  <si>
    <t>Обновление материально-технической базы муниципальных детских школ искусств (по видам искусств) в сфере культуры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</si>
  <si>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Модернизация общедоступных библиотек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</si>
  <si>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</si>
  <si>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</si>
  <si>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</si>
  <si>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 xml:space="preserve">ВСЕГО ДОХОДОВ </t>
  </si>
  <si>
    <t>в том числе собственные доходы</t>
  </si>
  <si>
    <t>ИСТОЧНИКИ ВНУТРЕННЕГО ФИНАНСИРОВАНИЯ ДЕФИЦИТОВ БЮДЖЕТОВ</t>
  </si>
  <si>
    <t>01 00 00 00 00 0000 000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</si>
  <si>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</si>
  <si>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01 03 01 00 04 0000 710</t>
  </si>
  <si>
    <t>Возврат прочих бюджетных кредитов (ссуд), предоставленных бюджетами городских округов внутри страны</t>
  </si>
  <si>
    <t>01 06 08 00 04 0000 640</t>
  </si>
  <si>
    <t>Изменение остатков средств на счетах по учету средств бюджетов</t>
  </si>
  <si>
    <t>01 05 00 00 00 0000 000</t>
  </si>
  <si>
    <t>Реализация мероприятий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</si>
  <si>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</si>
  <si>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</si>
  <si>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казенных учреждений</t>
  </si>
  <si>
    <t>Субсидии некоммерческим организациям (за исключением государственных (муниципальных) учреждений)</t>
  </si>
  <si>
    <t>Субсидии некоммерческим организациям, не являющимся государственными учреждениями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</si>
  <si>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Подпрограмма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</si>
  <si>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"Информационное обеспечение деятельности органов местного самоуправления города Пыть-Яха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</si>
  <si>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Наименование</t>
  </si>
  <si>
    <t>ЦСР</t>
  </si>
  <si>
    <t>ВР</t>
  </si>
  <si>
    <t>Муниципальная программа "Развитие образования в муниципальном образовании городской округ город Пыть-Ях на 2014-2020 годы"</t>
  </si>
  <si>
    <t>Подпрограмма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</si>
  <si>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</si>
  <si>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</si>
  <si>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</si>
  <si>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автономным учреждениям</t>
  </si>
  <si>
    <t>Реализация мероприятий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</si>
  <si>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части обеспечения комплексной безопасности и комфортных условий образовательного процесса в общем образовании и дополнительном образовании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</si>
  <si>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</si>
  <si>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</si>
  <si>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Муниципальная программа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</si>
  <si>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Подпрограмма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</si>
  <si>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РАСХОДЫ</t>
  </si>
  <si>
    <t>ВСЕГО РАСХОДЫ</t>
  </si>
  <si>
    <t>ДЕФИЦИТ(-), ПРОФИЦИТ(+)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</si>
  <si>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"Об актах гражданского состоянию" полномочий Российской Федерации на государственную регистрацию актов гражданского состояния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федерального бюджета</t>
  </si>
  <si>
    <t>Муниципальная программа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</si>
  <si>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совершенствования системы управления муниципальным имуществом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</si>
  <si>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Реализация мероприятий в части обеспечения надлежащего уровня эксплуатации муниципального имущества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</si>
  <si>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Муниципальная программа "Информационное общество муниципального образования городской округ город Пыть-Ях на 2014-2020 годы"</t>
  </si>
  <si>
    <t>Реализация мероприятий в рамках подпрограммы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</si>
  <si>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</si>
  <si>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Реализация мероприятий в рамках подпрограммы "Развитие системы обращения с отходами производства и потребления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</si>
  <si>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Муниципальная программа "Социально-экономическое развитие и инвестиции муниципального образования городской округ город Пыть-Ях на 2014-2020 годы"</t>
  </si>
  <si>
    <t>Подпрограмма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</si>
  <si>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муниципального управления"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</si>
  <si>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Бюджетные инвестиции на приобретение объектов недвижимого имущества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</si>
  <si>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</si>
  <si>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Строительство и реконструкция объектов муниципальной собственности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</si>
  <si>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</si>
  <si>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Муниципальная программа "Обеспечение экологической безопасности муниципального образования городской округ город Пыть-Ях на 2014-2020 годы"</t>
  </si>
  <si>
    <t>Подпрограмма "Регулирование качества окружающей среды в муниципальном образовании городской округ город Пыть-Ях" муниципальной программы "Обеспечение экологической безопасности муниципального образования городской округ город Пыть-Ях на 2014-2020 годы"</t>
  </si>
  <si>
    <t>Подпрограмма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</si>
  <si>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</si>
  <si>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"Укрепление единого культурного пространства в г. Пыть-Яхе"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</si>
  <si>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</si>
  <si>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рамках подпрограммы "Развитие внутреннего и въездного туризма"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</si>
  <si>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</si>
  <si>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</si>
  <si>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</si>
  <si>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</si>
  <si>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Реализация мероприятий в рамках подпрограммы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2014-2020 годы" муниципальной программы "Развитие гражданского общества муниципального образования городской округ город Пыть-Ях на 2014-2020 годы"</t>
  </si>
  <si>
    <t>Предоставление субсидий организациям 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</si>
  <si>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Реализация мероприятий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</si>
  <si>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"Доступная среда в муниципальном образовании городской округ город Пыть-Ях на 2014-2020 годы" за счет средств бюджета автономного округа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</si>
  <si>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</si>
  <si>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</si>
  <si>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Подпрограмма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</si>
  <si>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Предоставление субсидий организациям 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</si>
  <si>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Предоставление субсидий организациям  в рамках подпрограммы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</si>
  <si>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Предоставление субсидий организациям 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</si>
  <si>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Развитие общественной инфраструктуры и реализация приоритетных направлений развития муниципальных образований автономного округа в рамках муниципальной программы "Управление муниципальным имуществом муниципального образования городской округ город Пыть-Ях на 2014-2020 годы" за счет средств бюджета автономного округа</t>
  </si>
  <si>
    <t>Предоставление субсидий организациям 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</si>
  <si>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Осуществление первичного воинского учета на территориях, где отсутствуют военные комиссариаты, в рамках непрограммного направления деятельности "Обеспечение деятельности муниципальных органов местного самоуправления" за счет средств федерального бюджета</t>
  </si>
  <si>
    <t>Осуществление полномочий по образованию и организации деятельности комиссий по делам несовершеннолетних и защите их прав, в рамках непрограммного направления деятельности "Обеспечение деятельности муниципальных органов местного самоуправления", за счет средств бюджета автономного округа</t>
  </si>
  <si>
    <t>Обеспечение мероприятий по переселению граждан из аварийного жилищного фонда  в рамках непрограммного направления деятельности  "Адресная программа по переселению граждан из аварийного жилищного фонда" за счет средств, поступивших от государственной корпорации - Фонда содействия реформированию жилищно-коммунального хозяйства</t>
  </si>
  <si>
    <t>Резервный фонд администрации города Пыть-Ях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</si>
  <si>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Выполнение полномочий Думы города Пыть-Ях в сфере наград и почетных званий в рамках непрограммного направления деятельности "Исполнение отдельных расходных обязательств муниципального образования городской округ город Пыть-Ях"</t>
  </si>
  <si>
    <t>Подпрограмма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</si>
  <si>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"Совершенствование системы управления в культуре и архивном деле" муниципальной программы "Развитие  культуры и туризма в муниципальном образовании городской округ город Пыть-Ях на 2014-2020 годы"</t>
  </si>
  <si>
    <t>Муниципальная программа "Развитие физической культуры и спорта в муниципальном образовании городской округ город Пыть-Ях на 2014-2020 годы"</t>
  </si>
  <si>
    <t>Подпрограмма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</si>
  <si>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</si>
  <si>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% исполнения от уточненного плана</t>
  </si>
  <si>
    <t>% исполнения от утвержденного  плана</t>
  </si>
  <si>
    <t>(рубли)</t>
  </si>
  <si>
    <t>КБК</t>
  </si>
  <si>
    <t>ДОХОДЫ</t>
  </si>
  <si>
    <t>НАЛОГОВЫЕ И НЕНАЛОГОВЫЕ ДОХОДЫ</t>
  </si>
  <si>
    <t>000 1 00 00000 00 0000 000</t>
  </si>
  <si>
    <t>Налоговые доходы</t>
  </si>
  <si>
    <t>Налоги на прибыль, доходы</t>
  </si>
  <si>
    <t>000 1 01 00000 00 0000 000</t>
  </si>
  <si>
    <t>Налоги на товары (работы,услуги),реализуемые на территории Российской Федерации</t>
  </si>
  <si>
    <t>000 1 03 00000 00 0000 000</t>
  </si>
  <si>
    <t>Налоги на совокупный доход</t>
  </si>
  <si>
    <t>000 1 05 00000 00 0000 000</t>
  </si>
  <si>
    <t>Налоги на имущество</t>
  </si>
  <si>
    <t>000 1 06 00000 00 0000 000</t>
  </si>
  <si>
    <t>Государственная пошлина</t>
  </si>
  <si>
    <t>000 1 08 00000 00 0000 000</t>
  </si>
  <si>
    <t>Задолженность и перерасчеты по отмененным налогам, сборам и иным обязательным платежам</t>
  </si>
  <si>
    <t>000 1 09 00000 00 0000 000</t>
  </si>
  <si>
    <t>Неналоговые доходы</t>
  </si>
  <si>
    <t>Реализация мероприятий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</si>
  <si>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Строительство и реконструкция объектов муниципальной собственности в рамках подпрограммы "Создание условий для обеспечения качественными коммунальными услугами"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</si>
  <si>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Подпрограмма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</si>
  <si>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Расходы на выплаты персоналу государственных (муниципальных) органов</t>
  </si>
  <si>
    <t>Расходы на обеспечение деятельности (оказание услуг) муниципальных учреждений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</si>
  <si>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Реализация мероприятий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</si>
  <si>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</si>
  <si>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Капитальные вложения в объекты государственной (муниципальной) собственности</t>
  </si>
  <si>
    <t>Бюджетные инвестиции</t>
  </si>
  <si>
    <t>Подпрограмма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</si>
  <si>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Капитальный ремонт,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</t>
  </si>
  <si>
    <t>Муниципальная программа "Управление муниципальными финансами в муниципальном образовании городской округ город Пыть-Ях на 2014-2020 годы"</t>
  </si>
  <si>
    <t>Подпрограмма "Организационное обеспечение деятельности МКУ "Управление капитального строительства г. Пыть-Ях"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</si>
  <si>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</si>
  <si>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Муниципальная программа "Содействие занятости населения в муниципальном образовании городской округ город Пыть-Ях на 2014-2020 годы"</t>
  </si>
  <si>
    <t>Подпрограмма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</t>
  </si>
  <si>
    <t>Подпрограмма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</si>
  <si>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Реализация мероприятий по землеустройству и землепользованию в рамках муниципальной программы "Управление муниципальным имуществом муниципального образования городской округ город Пыть-Ях на 2014-2020 годы"</t>
  </si>
  <si>
    <t>Предоставление субсидий организациям на реализацию мероприятий в части обеспечения содержания городских территорий в соответствии с установленными правилами и нормами в рамках ведомственной целевой программы "Благоустройство города Пыть-Ях на 2014-2016 годы"</t>
  </si>
  <si>
    <t>Исполнение судебных актов</t>
  </si>
  <si>
    <t>Публичные нормативные выплаты гражданам несоциального характера</t>
  </si>
  <si>
    <t>Адресная программа по переселению граждан из аварийного жилищного фонда на 2014-2015 годы</t>
  </si>
  <si>
    <t>Подпрограмма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</si>
  <si>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Предоставление субсидий организациям на реализацию мероприятий по озеленению городских территорий в рамках ведомственной целевой программы "Благоустройство города Пыть-Ях на 2014-2016 годы"</t>
  </si>
  <si>
    <t>Предоставление субсидий организациям на реализацию мероприятий по содержанию мест захоронения в рамках ведомственной целевой программы "Благоустройство города Пыть-Ях на 2014-2016 годы"</t>
  </si>
  <si>
    <t>Подпрограмма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</si>
  <si>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Реализация мероприятий в рамках подпрограммы "Общепрограммные мероприятия"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</si>
  <si>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</si>
  <si>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</si>
  <si>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градостроительной деятельности на территории города Пыть-Яха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</si>
  <si>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</si>
  <si>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Реализация мероприятий в рамках подпрограммы "Содействие развитию жилищного строительства на 2014-2020 годы"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</si>
  <si>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 xml:space="preserve">Отчет по исполнению бюджета муниципального образования городской округ город Пыть-Ях на 01.03.2015 года </t>
  </si>
  <si>
    <t>Исполнение на 01.03.2015</t>
  </si>
  <si>
    <t>Подпрограмма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</si>
  <si>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Реализация мероприятий в рамках подпрограммы "Допризывная подготовка молодежи" муниципальной программы "Развитие образования в муниципальном образовании городской округ город Пыть-Ях на 2014-2020 годы"</t>
  </si>
  <si>
    <t>Подпрограмма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</si>
  <si>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"Организация деятельности в области образования и молодежной политики" муниципальной программы "Развитие образования в муниципальном образовании городской округ город Пыть-Ях на 2014-2020 годы"</t>
  </si>
  <si>
    <t>Иные бюджетные ассигнования</t>
  </si>
  <si>
    <t>Уплата налогов, сборов и иных платежей</t>
  </si>
  <si>
    <t>Муниципальная программа "Социальная поддержка жителей города Пыть-Яха на 2014-2020 годы"</t>
  </si>
  <si>
    <t>Подпрограмма "Дети Пыть-Яха" муниципальной программы "Социальная поддержка жителей города Пыть-Яха на 2014-2020 годы"</t>
  </si>
  <si>
    <t>Реализация мероприятий в рамках подпрограммы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</si>
  <si>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</si>
  <si>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</si>
  <si>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Резервные средства</t>
  </si>
  <si>
    <t>Социальные выплаты гражданам на возмещение части затрат в связи с предоставлением учителям общеобразовательных учреждений ипотечного кредита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</si>
  <si>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Предоставление гражданам субсидий на реализацию мероприятий подпрограммы "Обеспечение жильем молодых семей" федеральной целевой программы "Жилище"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</t>
  </si>
  <si>
    <t>Подпрограмма "Реализация государственной политики по профилактике экстремизма в г. Пыть-Яхе"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</t>
  </si>
  <si>
    <t>Муниципальная программа "Развитие муниципальной службы, и резерва управленческих кадров в муниципальном образовании городской округ город Пыть-Ях на 2014-2020 годы"</t>
  </si>
  <si>
    <t>Реализация мероприятий по повышению профессиональной компетентности муниципальных служащих и иных управленческих кадров муниципального образования в рамках муниципальной программы "Развитие муниципальной службы, и резерва управленческих кадров в муниципальном образовании городской округ город Пыть-Ях на 2014-2020 годы"</t>
  </si>
  <si>
    <t>Ведомственная целевая программа "Благоустройство города Пыть-Ях на 2014-2016 годы"</t>
  </si>
  <si>
    <t>Реализация мероприятий в части организации уличного освещения в рамках ведомственной целевой программы "Благоустройство города Пыть-Ях на 2014-2016 годы"</t>
  </si>
  <si>
    <t>Реализация мероприятий в части обеспечения содержания городских территорий в соответствии с установленными правилами и нормами, улучшению и совершенствованию городских объектов, эстетического облика городской территории, повышения культуры населения в рамках ведомственной целевой программы  "Благоустройство города Пыть-Ях на 2014-2016 годы"</t>
  </si>
  <si>
    <t>Подпрограмма "Социальная поддержка отдельных категорий граждан" муниципальной программы "Социальная поддержка жителей города Пыть-Яха на 2014-2020 годы"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</si>
  <si>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 в рамках подпрограммы "Социальная поддержка отдельных категорий граждан" муниципальной программы "Социальная поддержка жителей города Пыть-Яха на 2014-2020 годы"</t>
  </si>
  <si>
    <t>Социальные выплаты гражданам, кроме публичных нормативных социальных выплат</t>
  </si>
  <si>
    <t>Денежные выплаты отдельным категориям граждан в рамках подпрограммы "Социальная поддержка отдельных категорий граждан" муниципальной программы  "Социальная поддержка жителей города Пыть-Яха на 2014-2020 годы"</t>
  </si>
  <si>
    <t>Иные выплаты населению</t>
  </si>
  <si>
    <t>Субсидии юридическим лицам (кроме некоммерческих организаций), индивидуальным предпринимателям, физическим лицам</t>
  </si>
  <si>
    <t>Подпрограмма "Преодоление социальной исключённости" муниципальной программы "Социальная поддержка жителей города Пыть-Яха на 2014-2020 годы"</t>
  </si>
  <si>
    <t>Муниципальная программа "Доступная среда в муниципальном образовании городской округ город Пыть-Ях на 2014-2020 годы"</t>
  </si>
  <si>
    <t>Реализация мероприятий по повышению уровня доступности приоритетных объектов и услуг в приоритетных сферах жизнедеятельности инвалидов и других маломобильных групп населения в городе Пыть-Ях муниципальной программы "Доступная среда в муниципальном образовании городской округ город Пыть-Ях на 2014-2020 годы"</t>
  </si>
  <si>
    <t>Муниципальная программа "Развитие  культуры и туризма в муниципальном образовании городской округ город Пыть-Ях на 2014-2020 годы"</t>
  </si>
  <si>
    <t>Подпрограмма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</si>
  <si>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</si>
  <si>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Реализация мероприятий в части укрепления материально-технической базы учреждений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</t>
  </si>
  <si>
    <t>Подпрограмма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</si>
  <si>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информационного общества и электронного взаимодействия на территории г. Пыть-Яха" муниципальной программы "Информационное общество муниципального образования городской округ город Пыть-Ях на 2014-2020 годы"</t>
  </si>
  <si>
    <t>Подпрограмма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</si>
  <si>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Услуги в области информационных технологий в рамках подпрограммы "Развитие информационно-коммуникационных технологий" муниципальной программы "Информационное общество муниципального образования городской округ город Пыть-Ях на 2014-2020 годы"</t>
  </si>
  <si>
    <t>Муниципальная программа "Развитие транспортной системы муниципального образования городской округ город Пыть-Ях на 2014-2020 годы"</t>
  </si>
  <si>
    <t>Подпрограмма "Автомобильный транспорт" муниципальной программы "Развитие транспортной системы муниципального образования городской округ город Пыть-Ях на 2014-2020 годы"</t>
  </si>
  <si>
    <t>Подпрограмма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</si>
  <si>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малого и среднего предпринимательства" муниципальной программы "Социально-экономическое развитие и инвестиции муниципального образования городской округ город Пыть-Ях на 2014-2020 годы"</t>
  </si>
  <si>
    <t>Реализация мероприятий в рамках подпрограммы "Развитие массовой физической культуры и спорта, спортивной инфраструктуры, пропаганда здорового образа жизни"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</si>
  <si>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Подпрограмма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</si>
  <si>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Расходы на обеспечение деятельности (оказание услуг) муниципальных учреждений в рамках подпрограммы "Развитие детско-юношеского спорта и системы подготовки спортивного резерва" муниципальной программы "Развитие физической культуры и спорта в муниципальном образовании городской округ город Пыть-Ях на 2014-2020 годы"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</si>
  <si>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</si>
  <si>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</si>
  <si>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Платежи при пользовании природными ресурсами</t>
  </si>
  <si>
    <t>000 1 12 00000 00 0000 000</t>
  </si>
  <si>
    <t>Доходы от продажи материальных и нематериальных активов</t>
  </si>
  <si>
    <t>000 1 14 00000 00 0000 000</t>
  </si>
  <si>
    <t>Штрафы, санкции, возмещение ущерба</t>
  </si>
  <si>
    <t>000 1 16 00000 00 0000 000</t>
  </si>
  <si>
    <t>св.200</t>
  </si>
  <si>
    <t>Прочие неналоговые доходы</t>
  </si>
  <si>
    <t>000 1 17 00000 00 0000 000</t>
  </si>
  <si>
    <t>БЕЗВОЗМЕЗДНЫЕ ПОСТУПЛЕНИЯ</t>
  </si>
  <si>
    <t>000 2 00 00000 00 0000 000</t>
  </si>
  <si>
    <t>Реализация основных общеобразовательных программ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</si>
  <si>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дошкольными образовательными организациями основных общеобразовательных программ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</si>
  <si>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Предоставление обучающимся муниципальных общеобразовательных организаций и частных общеобразовательных организаций, имеющих государственную аккредитацию, социальной поддержки в виде предоставления завтраков и обедов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</si>
  <si>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Информационное обеспечение общеобразовательных организаций в части доступа к образовательным ресурсам сети "Интернет"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</si>
  <si>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</si>
  <si>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наказов избирателей депутатам Думы Ханты-Мансийского автономного округа - Югры в рамках подпрограммы "Общее образование. Дополнительное образование детей" муниципальной программы "Развитие образования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</si>
  <si>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организации отдыха и оздоровления детей  в рамках подпрограммы "Дети Пыть-Яха" муниципальной программы "Социальная поддержка жителей города Пыть-Яха на 2014-2020 годы"</t>
  </si>
  <si>
    <t>Выплата единовременного пособия при всех формах устройства детей, лишенных родительского попечения, в семью в рамках подпрограммы "Дети Пыть-Яха" муниципальной программы "Социальная поддержка жителей города Пыть-Яха на 2014-2020 годы" за счет средств федерального бюджета</t>
  </si>
  <si>
    <t>Оплата стоимости питания детей школьного возраста в оздоровительных лагерях с дневным пребыванием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</si>
  <si>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</si>
  <si>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деятельности по опеке и попечительству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</si>
  <si>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Организация отдыха и оздоровления детей в рамках подпрограммы "Дети Пыть-Яха" муниципальной программы "Социальная поддержка жителей города Пыть-Яха на 2014-2020 годы" за счет средств бюджета автономного округа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</si>
  <si>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</si>
  <si>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Обеспечение дополнительных гарантий прав на жилое помещение детей-сирот, детей, оставшихся без попечения родителей, лиц из числа детей-сирот, детей, оставшихся без попечения родителей, в рамках подпрограммы "Преодоление социальной исключённости" муниципальной программы "Социальная поддержка жителей города Пыть-Яха на 2014-2020 годы" за счет средств бюджета автономного округа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</si>
  <si>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автономного округа, в рамках подпрограммы "Обеспечение прав граждан на доступ к культурным ценностям и информации" муниципальной программы "Развитие  культуры и туризма в муниципальном образовании городской округ город Пыть-Ях на 2014-2020 годы" за счет средств бюджета автономного округа</t>
  </si>
  <si>
    <t>Реализация мероприятий по содействию трудоустройству граждан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</si>
  <si>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Реализация дополнительных мероприятий в сфере занятости населения в рамках подпрограммы "Содействие трудоустройству граждан"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</si>
  <si>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Расходы на обеспечение функций органов местного самоуправления городского округа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</t>
  </si>
  <si>
    <t>Осуществление полномочий по государственному управлению охраной труда в рамках подпрограммы "Улучшение условий и охраны труда в муниципальном образовании городской округ город Пыть - Ях" муниципальной программы "Содействие занятости населения в муниципальном образовании городской округ город Пыть-Ях на 2014-2020 годы" за счет средств бюджета автономного округа</t>
  </si>
  <si>
    <t>Поддержка животноводства, переработки и реализации продукции животноводства в рамках подпрограммы "Развитие животноводства, переработки и реализации продукции животноводства"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</si>
  <si>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животных, в рамках подпрограммы "Обеспечение стабильной благополучной эпизоотической обстановки  в муниципальном образовании и защита населения от болезней общих для человека и животных" муниципальной программы "Развитие агропромышленного комплекса и рынков сельскохозяйственной продукции, сырья и продовольствия в  муниципальном образовании городской округ город Пыть-Ях в 2014-2020 годах" за счет средств бюджета автономного округа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</si>
  <si>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«О ветеранах» и от 24 ноября 1995 года № 181-ФЗ «О социальной защите инвалидов в Российской Федерации»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федерального бюджета</t>
  </si>
  <si>
    <t>Реализация мероприятий подпрограммы «Обеспечение жильем молодых семей» федеральной целевой программы «Жилище» на 2011–2015 годы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</si>
  <si>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Возмещение части затрат в связи с предоставлением учителям общеобразовательных организаций ипотечного кредита (займа)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</si>
  <si>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Реализация полномочий, указанных в пунктах 3.1, 3.2 статьи 2 Закона 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-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 в рамках подпрограммы "Обеспечение мерами государственной поддержки по улучшению жилищных условий отдельных категорий граждан" муниципальной программы "Обеспечение доступным и комфортным жильем жителей муниципального образования городской округ город Пыть-Ях в 2014-2020 годах" за счет средств бюджета автономного округа</t>
  </si>
  <si>
    <t>Субсидия некоммерческой организации "Югорский фонд капитального ремонта многоквартирных домов" за счет средств бюджета  автономного округа и бюджетов муниципальных образований автономного округа в рамках подпрограммы "Содействие проведению капитального ремонта многоквартирных домов" муниципальной программы "Развитие жилищно-коммунального комплекса и повышение энергетической эффективности в муниципальном образовании городской округ город Пыть-Ях на 2014-2020 годы"</t>
  </si>
  <si>
    <t>Осуществление полномочий по созданию и обеспечению деятельности административных комиссий в рамках подпрограммы "Профилактика правонарушений в сфере общественного порядка" муниципальной программы "Обеспечение прав и законных интересов населения в отдельных сферах жизнедеятельности, реализация государственной политики по профилактике экстремизма в муниципальном образовании городской округ город Пыть-Ях в 2014-2020 годах" за счет средств бюджета автономного округа</t>
  </si>
  <si>
    <t>Создание общественных спасательных постов в местах массового отдыха людей на водных объектах в рамках подпрограммы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 за счет средств бюджета автономного округа</t>
  </si>
  <si>
    <t>Предоставление субсидий организациям  в рамках подпрограммы "Укрепление пожарной безопасности в муниципальном образовании городской округ город Пыть-Ях" муниципальной программы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2014-2020 годы"</t>
  </si>
  <si>
    <t>Строительство (реконструкция), капитальный ремонт и ремонт автомобильных дорог общего пользования местного значения в рамках подпрограммы "Дорожное хозяйство" муниципальной программы "Развитие транспортной системы муниципального образования городской округ город Пыть-Ях на 2014-2020 годы" за счет средств бюджета автономного округа</t>
  </si>
  <si>
    <t>Муниципальные гарантии городского округа в рамках подпрограммы "Управление муниципальным долгом городского округа" муниципальной программы "Управление муниципальными финансами в муниципальном образовании городской округ город Пыть-Ях на 2014-2020 годы"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</si>
  <si>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</si>
  <si>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</si>
  <si>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Расходы на обеспечение деятельности (оказание услуг) муниципальных учреждений в рамках непрограммного направления деятельности "Обеспечение деятельности муниципальных органов местного самоуправления"</t>
  </si>
  <si>
    <t>Высшее должностное лицо муниципального образования городской округ город Пыть-Ях в рамках непрограммного направления деятельности "Обеспечение деятельности муниципальных органов местного самоуправления"</t>
  </si>
  <si>
    <t>Расходы на обеспечение функций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</si>
  <si>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Глава местной  администрации (исполнительно-распорядительного органа муниципального образования)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</si>
  <si>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Депутаты представительного органа муниципального образования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</si>
  <si>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Руководитель контрольно-счетной палаты муниципального образования и его заместители 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</si>
  <si>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Прочие мероприятия органов местного самоуправления городского округа, в рамках непрограммного направления деятельности "Обеспечение деятельности муниципальных органов местного самоуправления"</t>
  </si>
  <si>
    <t>Обеспечение мероприятий по переселению граждан из аварийного жилищного фонда в рамках непрограммного направления деятельности "Адресная программа по переселению граждан из аварийного жилищного фонда" за счет средств бюджета  автономного округа и бюджетов муниципальных образований автономного округа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</si>
</sst>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_р_._-;\-* #,##0_р_._-;_-* &quot;-&quot;_р_._-;_-@_-"/>
    <numFmt numFmtId="43" formatCode="_-* #,##0.00_р_._-;\-* #,##0.00_р_._-;_-* &quot;-&quot;??_р_._-;_-@_-"/>
    <numFmt numFmtId="164" formatCode="00"/>
    <numFmt numFmtId="165" formatCode="000"/>
    <numFmt numFmtId="166" formatCode="0000000"/>
    <numFmt numFmtId="167" formatCode="0000"/>
    <numFmt numFmtId="168" formatCode="0.0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name val="Arial Cyr"/>
      <charset val="204"/>
    </font>
    <font>
      <sz val="13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Helv"/>
    </font>
    <font>
      <sz val="18"/>
      <name val="Times New Roman"/>
      <family val="1"/>
      <charset val="204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2" fillId="0" borderId="0"/>
    <xf numFmtId="0" fontId="10" fillId="0" borderId="0"/>
    <xf numFmtId="0" fontId="1" fillId="0" borderId="0"/>
    <xf numFmtId="0" fontId="2" fillId="0" borderId="0"/>
    <xf numFmtId="0" fontId="2" fillId="0" borderId="0"/>
    <xf numFmtId="0" fontId="9" fillId="0" borderId="0"/>
    <xf numFmtId="0" fontId="11" fillId="0" borderId="0"/>
    <xf numFmtId="41" fontId="9" fillId="0" borderId="0" applyFont="0" applyFill="0" applyBorder="0" applyAlignment="0" applyProtection="0"/>
    <xf numFmtId="43" fontId="9" fillId="0" borderId="0" applyFont="0" applyFill="0" applyBorder="0" applyAlignment="0" applyProtection="0"/>
  </cellStyleXfs>
  <cellXfs count="87">
    <xf numFmtId="0" fontId="0" fillId="0" borderId="0" xfId="0"/>
    <xf numFmtId="0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4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4" applyNumberFormat="1" applyFont="1" applyFill="1" applyBorder="1" applyAlignment="1" applyProtection="1">
      <alignment horizontal="center" vertical="center" wrapText="1"/>
      <protection hidden="1"/>
    </xf>
    <xf numFmtId="166" fontId="3" fillId="0" borderId="1" xfId="4" applyNumberFormat="1" applyFont="1" applyFill="1" applyBorder="1" applyAlignment="1" applyProtection="1">
      <alignment wrapText="1"/>
      <protection hidden="1"/>
    </xf>
    <xf numFmtId="1" fontId="3" fillId="0" borderId="3" xfId="4" applyNumberFormat="1" applyFont="1" applyFill="1" applyBorder="1" applyAlignment="1" applyProtection="1">
      <alignment horizontal="center" vertical="center" wrapText="1"/>
      <protection hidden="1"/>
    </xf>
    <xf numFmtId="167" fontId="3" fillId="0" borderId="4" xfId="4" applyNumberFormat="1" applyFont="1" applyFill="1" applyBorder="1" applyAlignment="1" applyProtection="1">
      <alignment horizontal="center" vertical="center" wrapText="1"/>
      <protection hidden="1"/>
    </xf>
    <xf numFmtId="165" fontId="3" fillId="0" borderId="1" xfId="4" applyNumberFormat="1" applyFont="1" applyFill="1" applyBorder="1" applyAlignment="1" applyProtection="1">
      <alignment wrapText="1"/>
      <protection hidden="1"/>
    </xf>
    <xf numFmtId="40" fontId="3" fillId="0" borderId="1" xfId="4" applyNumberFormat="1" applyFont="1" applyFill="1" applyBorder="1" applyAlignment="1" applyProtection="1">
      <alignment horizontal="center" vertical="center" wrapText="1"/>
      <protection hidden="1"/>
    </xf>
    <xf numFmtId="40" fontId="3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5" fillId="0" borderId="0" xfId="4" applyFont="1" applyFill="1"/>
    <xf numFmtId="0" fontId="6" fillId="0" borderId="0" xfId="4" applyFont="1" applyFill="1" applyAlignment="1">
      <alignment horizontal="center" wrapText="1"/>
    </xf>
    <xf numFmtId="0" fontId="5" fillId="0" borderId="0" xfId="4" applyFont="1" applyFill="1" applyAlignment="1">
      <alignment horizontal="center" vertical="center"/>
    </xf>
    <xf numFmtId="0" fontId="3" fillId="0" borderId="0" xfId="4" applyFont="1" applyFill="1" applyAlignment="1">
      <alignment horizontal="right"/>
    </xf>
    <xf numFmtId="0" fontId="5" fillId="0" borderId="1" xfId="0" applyFont="1" applyFill="1" applyBorder="1" applyAlignment="1">
      <alignment horizontal="center" vertical="center" wrapText="1"/>
    </xf>
    <xf numFmtId="3" fontId="5" fillId="0" borderId="1" xfId="5" applyNumberFormat="1" applyFont="1" applyFill="1" applyBorder="1" applyAlignment="1">
      <alignment horizontal="center" vertical="center" wrapText="1"/>
    </xf>
    <xf numFmtId="0" fontId="6" fillId="0" borderId="0" xfId="4" applyFont="1" applyFill="1"/>
    <xf numFmtId="0" fontId="5" fillId="0" borderId="1" xfId="5" applyNumberFormat="1" applyFont="1" applyFill="1" applyBorder="1" applyAlignment="1" applyProtection="1">
      <alignment horizontal="left" wrapText="1"/>
      <protection hidden="1"/>
    </xf>
    <xf numFmtId="4" fontId="5" fillId="0" borderId="1" xfId="5" applyNumberFormat="1" applyFont="1" applyFill="1" applyBorder="1" applyAlignment="1">
      <alignment horizontal="right" vertical="center" wrapText="1"/>
    </xf>
    <xf numFmtId="2" fontId="5" fillId="0" borderId="1" xfId="4" applyNumberFormat="1" applyFont="1" applyFill="1" applyBorder="1" applyAlignment="1">
      <alignment horizontal="right"/>
    </xf>
    <xf numFmtId="4" fontId="5" fillId="0" borderId="1" xfId="5" applyNumberFormat="1" applyFont="1" applyFill="1" applyBorder="1" applyAlignment="1">
      <alignment horizontal="right" wrapText="1"/>
    </xf>
    <xf numFmtId="0" fontId="6" fillId="0" borderId="1" xfId="5" applyNumberFormat="1" applyFont="1" applyFill="1" applyBorder="1" applyAlignment="1" applyProtection="1">
      <alignment horizontal="left" wrapText="1"/>
      <protection hidden="1"/>
    </xf>
    <xf numFmtId="4" fontId="5" fillId="0" borderId="1" xfId="4" applyNumberFormat="1" applyFont="1" applyFill="1" applyBorder="1" applyAlignment="1">
      <alignment horizontal="right"/>
    </xf>
    <xf numFmtId="49" fontId="5" fillId="0" borderId="1" xfId="5" applyNumberFormat="1" applyFont="1" applyFill="1" applyBorder="1" applyAlignment="1" applyProtection="1">
      <alignment horizontal="left" wrapText="1"/>
      <protection hidden="1"/>
    </xf>
    <xf numFmtId="4" fontId="6" fillId="0" borderId="1" xfId="4" applyNumberFormat="1" applyFont="1" applyFill="1" applyBorder="1"/>
    <xf numFmtId="164" fontId="3" fillId="0" borderId="2" xfId="4" applyNumberFormat="1" applyFont="1" applyFill="1" applyBorder="1" applyAlignment="1" applyProtection="1">
      <alignment horizontal="center" vertical="center" wrapText="1"/>
      <protection hidden="1"/>
    </xf>
    <xf numFmtId="2" fontId="6" fillId="0" borderId="1" xfId="4" applyNumberFormat="1" applyFont="1" applyFill="1" applyBorder="1"/>
    <xf numFmtId="0" fontId="5" fillId="0" borderId="1" xfId="4" applyFont="1" applyFill="1" applyBorder="1"/>
    <xf numFmtId="0" fontId="5" fillId="0" borderId="1" xfId="0" applyFont="1" applyFill="1" applyBorder="1" applyAlignment="1">
      <alignment horizontal="left"/>
    </xf>
    <xf numFmtId="2" fontId="5" fillId="0" borderId="1" xfId="4" applyNumberFormat="1" applyFont="1" applyFill="1" applyBorder="1" applyAlignment="1">
      <alignment horizontal="right" wrapText="1"/>
    </xf>
    <xf numFmtId="0" fontId="5" fillId="0" borderId="1" xfId="5" applyNumberFormat="1" applyFont="1" applyFill="1" applyBorder="1" applyAlignment="1" applyProtection="1">
      <alignment horizontal="left" vertical="top" wrapText="1"/>
      <protection hidden="1"/>
    </xf>
    <xf numFmtId="165" fontId="15" fillId="0" borderId="1" xfId="4" applyNumberFormat="1" applyFont="1" applyFill="1" applyBorder="1" applyAlignment="1" applyProtection="1">
      <alignment wrapText="1"/>
      <protection hidden="1"/>
    </xf>
    <xf numFmtId="164" fontId="15" fillId="0" borderId="2" xfId="4" applyNumberFormat="1" applyFont="1" applyFill="1" applyBorder="1" applyAlignment="1" applyProtection="1">
      <alignment horizontal="center" vertical="center" wrapText="1"/>
      <protection hidden="1"/>
    </xf>
    <xf numFmtId="1" fontId="15" fillId="0" borderId="3" xfId="4" applyNumberFormat="1" applyFont="1" applyFill="1" applyBorder="1" applyAlignment="1" applyProtection="1">
      <alignment horizontal="center" vertical="center" wrapText="1"/>
      <protection hidden="1"/>
    </xf>
    <xf numFmtId="167" fontId="15" fillId="0" borderId="4" xfId="4" applyNumberFormat="1" applyFont="1" applyFill="1" applyBorder="1" applyAlignment="1" applyProtection="1">
      <alignment horizontal="center" vertical="center" wrapText="1"/>
      <protection hidden="1"/>
    </xf>
    <xf numFmtId="0" fontId="15" fillId="0" borderId="1" xfId="4" applyNumberFormat="1" applyFont="1" applyFill="1" applyBorder="1" applyAlignment="1" applyProtection="1">
      <alignment horizontal="center" vertical="center" wrapText="1"/>
      <protection hidden="1"/>
    </xf>
    <xf numFmtId="40" fontId="15" fillId="0" borderId="1" xfId="4" applyNumberFormat="1" applyFont="1" applyFill="1" applyBorder="1" applyAlignment="1" applyProtection="1">
      <alignment horizontal="right" vertical="center" wrapText="1"/>
      <protection hidden="1"/>
    </xf>
    <xf numFmtId="0" fontId="15" fillId="0" borderId="1" xfId="0" applyFont="1" applyFill="1" applyBorder="1" applyAlignment="1">
      <alignment wrapText="1"/>
    </xf>
    <xf numFmtId="0" fontId="0" fillId="0" borderId="0" xfId="0" applyFill="1"/>
    <xf numFmtId="0" fontId="14" fillId="0" borderId="0" xfId="0" applyFont="1" applyFill="1"/>
    <xf numFmtId="165" fontId="5" fillId="0" borderId="1" xfId="6" applyNumberFormat="1" applyFont="1" applyFill="1" applyBorder="1" applyAlignment="1">
      <alignment horizontal="center"/>
    </xf>
    <xf numFmtId="0" fontId="5" fillId="0" borderId="1" xfId="6" applyNumberFormat="1" applyFont="1" applyFill="1" applyBorder="1" applyAlignment="1">
      <alignment horizontal="left" vertical="center" wrapText="1"/>
    </xf>
    <xf numFmtId="0" fontId="5" fillId="0" borderId="0" xfId="6" applyFont="1" applyFill="1"/>
    <xf numFmtId="0" fontId="3" fillId="0" borderId="1" xfId="6" applyNumberFormat="1" applyFont="1" applyFill="1" applyBorder="1" applyAlignment="1">
      <alignment horizontal="left" vertical="center" wrapText="1"/>
    </xf>
    <xf numFmtId="165" fontId="3" fillId="0" borderId="1" xfId="6" applyNumberFormat="1" applyFont="1" applyFill="1" applyBorder="1" applyAlignment="1">
      <alignment horizontal="center"/>
    </xf>
    <xf numFmtId="4" fontId="3" fillId="0" borderId="1" xfId="6" applyNumberFormat="1" applyFont="1" applyFill="1" applyBorder="1" applyAlignment="1">
      <alignment horizontal="right" wrapText="1"/>
    </xf>
    <xf numFmtId="0" fontId="13" fillId="0" borderId="0" xfId="0" applyFont="1" applyFill="1"/>
    <xf numFmtId="4" fontId="6" fillId="0" borderId="0" xfId="4" applyNumberFormat="1" applyFont="1" applyFill="1" applyAlignment="1">
      <alignment horizontal="center" wrapText="1"/>
    </xf>
    <xf numFmtId="4" fontId="5" fillId="0" borderId="0" xfId="4" applyNumberFormat="1" applyFont="1" applyFill="1"/>
    <xf numFmtId="4" fontId="3" fillId="0" borderId="1" xfId="6" applyNumberFormat="1" applyFont="1" applyFill="1" applyBorder="1" applyAlignment="1">
      <alignment horizontal="right"/>
    </xf>
    <xf numFmtId="168" fontId="5" fillId="0" borderId="1" xfId="4" applyNumberFormat="1" applyFont="1" applyFill="1" applyBorder="1" applyAlignment="1">
      <alignment horizontal="right"/>
    </xf>
    <xf numFmtId="165" fontId="3" fillId="0" borderId="2" xfId="4" applyNumberFormat="1" applyFont="1" applyFill="1" applyBorder="1" applyAlignment="1" applyProtection="1">
      <alignment wrapText="1"/>
      <protection hidden="1"/>
    </xf>
    <xf numFmtId="166" fontId="3" fillId="0" borderId="2" xfId="4" applyNumberFormat="1" applyFont="1" applyFill="1" applyBorder="1" applyAlignment="1" applyProtection="1">
      <alignment wrapText="1"/>
      <protection hidden="1"/>
    </xf>
    <xf numFmtId="165" fontId="3" fillId="0" borderId="4" xfId="4" applyNumberFormat="1" applyFont="1" applyFill="1" applyBorder="1" applyAlignment="1" applyProtection="1">
      <alignment horizontal="center" vertical="center" wrapText="1"/>
      <protection hidden="1"/>
    </xf>
    <xf numFmtId="164" fontId="3" fillId="0" borderId="5" xfId="4" applyNumberFormat="1" applyFont="1" applyFill="1" applyBorder="1" applyAlignment="1" applyProtection="1">
      <alignment horizontal="center" vertical="center" wrapText="1"/>
      <protection hidden="1"/>
    </xf>
    <xf numFmtId="1" fontId="3" fillId="0" borderId="6" xfId="4" applyNumberFormat="1" applyFont="1" applyFill="1" applyBorder="1" applyAlignment="1" applyProtection="1">
      <alignment horizontal="center" vertical="center" wrapText="1"/>
      <protection hidden="1"/>
    </xf>
    <xf numFmtId="167" fontId="3" fillId="0" borderId="7" xfId="4" applyNumberFormat="1" applyFont="1" applyFill="1" applyBorder="1" applyAlignment="1" applyProtection="1">
      <alignment horizontal="center" vertical="center" wrapText="1"/>
      <protection hidden="1"/>
    </xf>
    <xf numFmtId="0" fontId="5" fillId="0" borderId="8" xfId="4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3" fillId="0" borderId="2" xfId="6" applyNumberFormat="1" applyFont="1" applyFill="1" applyBorder="1" applyAlignment="1">
      <alignment horizontal="center"/>
    </xf>
    <xf numFmtId="0" fontId="3" fillId="0" borderId="3" xfId="6" applyNumberFormat="1" applyFont="1" applyFill="1" applyBorder="1" applyAlignment="1">
      <alignment horizontal="center"/>
    </xf>
    <xf numFmtId="0" fontId="3" fillId="0" borderId="4" xfId="6" applyNumberFormat="1" applyFont="1" applyFill="1" applyBorder="1" applyAlignment="1">
      <alignment horizontal="center"/>
    </xf>
    <xf numFmtId="0" fontId="5" fillId="0" borderId="9" xfId="6" applyNumberFormat="1" applyFont="1" applyFill="1" applyBorder="1" applyAlignment="1">
      <alignment horizontal="center"/>
    </xf>
    <xf numFmtId="0" fontId="5" fillId="0" borderId="8" xfId="6" applyNumberFormat="1" applyFont="1" applyFill="1" applyBorder="1" applyAlignment="1">
      <alignment horizontal="center"/>
    </xf>
    <xf numFmtId="0" fontId="15" fillId="0" borderId="2" xfId="4" applyNumberFormat="1" applyFont="1" applyFill="1" applyBorder="1" applyAlignment="1" applyProtection="1">
      <alignment horizontal="left" vertical="center" wrapText="1"/>
      <protection hidden="1"/>
    </xf>
    <xf numFmtId="0" fontId="15" fillId="0" borderId="3" xfId="4" applyNumberFormat="1" applyFont="1" applyFill="1" applyBorder="1" applyAlignment="1" applyProtection="1">
      <alignment horizontal="left" vertical="center" wrapText="1"/>
      <protection hidden="1"/>
    </xf>
    <xf numFmtId="0" fontId="15" fillId="0" borderId="4" xfId="4" applyNumberFormat="1" applyFont="1" applyFill="1" applyBorder="1" applyAlignment="1" applyProtection="1">
      <alignment horizontal="left" vertical="center" wrapText="1"/>
      <protection hidden="1"/>
    </xf>
    <xf numFmtId="0" fontId="5" fillId="0" borderId="2" xfId="4" applyFont="1" applyFill="1" applyBorder="1" applyAlignment="1">
      <alignment horizontal="center" wrapText="1"/>
    </xf>
    <xf numFmtId="0" fontId="8" fillId="0" borderId="3" xfId="0" applyFont="1" applyFill="1" applyBorder="1" applyAlignment="1">
      <alignment horizontal="center" wrapText="1"/>
    </xf>
    <xf numFmtId="0" fontId="6" fillId="0" borderId="1" xfId="4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3" fillId="0" borderId="2" xfId="4" applyNumberFormat="1" applyFont="1" applyFill="1" applyBorder="1" applyAlignment="1" applyProtection="1">
      <alignment horizontal="center" vertical="center" wrapText="1"/>
      <protection hidden="1"/>
    </xf>
    <xf numFmtId="164" fontId="3" fillId="0" borderId="3" xfId="4" applyNumberFormat="1" applyFont="1" applyFill="1" applyBorder="1" applyAlignment="1" applyProtection="1">
      <alignment horizontal="center" vertical="center" wrapText="1"/>
      <protection hidden="1"/>
    </xf>
    <xf numFmtId="164" fontId="3" fillId="0" borderId="4" xfId="4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4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12" fillId="0" borderId="0" xfId="4" applyFont="1" applyFill="1" applyAlignment="1">
      <alignment horizontal="center" wrapText="1"/>
    </xf>
    <xf numFmtId="0" fontId="5" fillId="0" borderId="1" xfId="4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5" fillId="0" borderId="1" xfId="5" applyNumberFormat="1" applyFont="1" applyFill="1" applyBorder="1" applyAlignment="1" applyProtection="1">
      <alignment horizontal="center" wrapText="1"/>
      <protection hidden="1"/>
    </xf>
    <xf numFmtId="0" fontId="5" fillId="0" borderId="1" xfId="4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5" fillId="0" borderId="8" xfId="4" applyFont="1" applyFill="1" applyBorder="1" applyAlignment="1">
      <alignment horizontal="center" wrapText="1"/>
    </xf>
    <xf numFmtId="0" fontId="8" fillId="0" borderId="8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left" vertical="center" wrapText="1"/>
    </xf>
  </cellXfs>
  <cellStyles count="10">
    <cellStyle name="Обычный" xfId="0" builtinId="0"/>
    <cellStyle name="Обычный 2" xfId="1"/>
    <cellStyle name="Обычный 2 2" xfId="2"/>
    <cellStyle name="Обычный 3" xfId="3"/>
    <cellStyle name="Обычный_tmp" xfId="4"/>
    <cellStyle name="Обычный_Tmp2" xfId="5"/>
    <cellStyle name="Обычный_Исполнение бюджета на 01.10.2014" xfId="6"/>
    <cellStyle name="Стиль 1" xfId="7"/>
    <cellStyle name="Тысячи [0]_Лист1" xfId="8"/>
    <cellStyle name="Тысячи_Лист1" xfId="9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K558"/>
  <sheetViews>
    <sheetView tabSelected="1" topLeftCell="A376" zoomScale="75" zoomScaleNormal="75" workbookViewId="0">
      <selection activeCell="E382" sqref="E382"/>
    </sheetView>
  </sheetViews>
  <sheetFormatPr defaultRowHeight="15" x14ac:dyDescent="0.25"/>
  <cols>
    <col min="1" max="1" width="2.7109375" customWidth="1"/>
    <col min="2" max="2" width="68.42578125" customWidth="1"/>
    <col min="3" max="3" width="6.140625" customWidth="1"/>
    <col min="4" max="4" width="4.28515625" customWidth="1"/>
    <col min="5" max="5" width="11.42578125" customWidth="1"/>
    <col min="6" max="6" width="9.7109375" customWidth="1"/>
    <col min="7" max="7" width="23.28515625" style="40" customWidth="1"/>
    <col min="8" max="8" width="22.5703125" style="40" customWidth="1"/>
    <col min="9" max="9" width="19.28515625" style="40" bestFit="1" customWidth="1"/>
    <col min="10" max="10" width="12.85546875" style="40" customWidth="1"/>
    <col min="11" max="11" width="8.7109375" style="40" customWidth="1"/>
  </cols>
  <sheetData>
    <row r="1" spans="2:11" s="12" customFormat="1" ht="27" customHeight="1" x14ac:dyDescent="0.35">
      <c r="B1" s="78" t="s">
        <v>180</v>
      </c>
      <c r="C1" s="78"/>
      <c r="D1" s="78"/>
      <c r="E1" s="78"/>
      <c r="F1" s="78"/>
      <c r="G1" s="78"/>
      <c r="H1" s="78"/>
      <c r="I1" s="78"/>
      <c r="J1" s="78"/>
      <c r="K1" s="78"/>
    </row>
    <row r="2" spans="2:11" s="12" customFormat="1" ht="16.5" x14ac:dyDescent="0.25">
      <c r="B2" s="13"/>
      <c r="C2" s="13"/>
      <c r="D2" s="13"/>
      <c r="E2" s="13"/>
      <c r="F2" s="13"/>
      <c r="G2" s="13"/>
      <c r="H2" s="49"/>
      <c r="I2" s="49"/>
      <c r="J2" s="13"/>
    </row>
    <row r="3" spans="2:11" s="12" customFormat="1" ht="16.5" x14ac:dyDescent="0.25">
      <c r="C3" s="14"/>
      <c r="D3" s="14"/>
      <c r="E3" s="14"/>
      <c r="F3" s="14"/>
      <c r="H3" s="50"/>
      <c r="I3" s="50"/>
      <c r="K3" s="15" t="s">
        <v>129</v>
      </c>
    </row>
    <row r="4" spans="2:11" s="12" customFormat="1" ht="94.5" x14ac:dyDescent="0.25">
      <c r="B4" s="16" t="s">
        <v>61</v>
      </c>
      <c r="C4" s="79" t="s">
        <v>130</v>
      </c>
      <c r="D4" s="80"/>
      <c r="E4" s="80"/>
      <c r="F4" s="80"/>
      <c r="G4" s="10" t="s">
        <v>36</v>
      </c>
      <c r="H4" s="10" t="s">
        <v>35</v>
      </c>
      <c r="I4" s="10" t="s">
        <v>181</v>
      </c>
      <c r="J4" s="10" t="s">
        <v>128</v>
      </c>
      <c r="K4" s="10" t="s">
        <v>127</v>
      </c>
    </row>
    <row r="5" spans="2:11" s="12" customFormat="1" ht="16.5" x14ac:dyDescent="0.25">
      <c r="B5" s="16">
        <v>1</v>
      </c>
      <c r="C5" s="79">
        <v>2</v>
      </c>
      <c r="D5" s="80"/>
      <c r="E5" s="80"/>
      <c r="F5" s="80"/>
      <c r="G5" s="16">
        <v>3</v>
      </c>
      <c r="H5" s="17">
        <v>4</v>
      </c>
      <c r="I5" s="17">
        <v>5</v>
      </c>
      <c r="J5" s="17">
        <v>6</v>
      </c>
      <c r="K5" s="29"/>
    </row>
    <row r="6" spans="2:11" s="18" customFormat="1" ht="16.5" x14ac:dyDescent="0.25">
      <c r="B6" s="86" t="s">
        <v>131</v>
      </c>
      <c r="C6" s="86"/>
      <c r="D6" s="86"/>
      <c r="E6" s="86"/>
      <c r="F6" s="86"/>
      <c r="G6" s="86"/>
      <c r="H6" s="86"/>
      <c r="I6" s="86"/>
      <c r="J6" s="86"/>
      <c r="K6" s="86"/>
    </row>
    <row r="7" spans="2:11" s="18" customFormat="1" ht="16.5" x14ac:dyDescent="0.25">
      <c r="B7" s="30" t="s">
        <v>132</v>
      </c>
      <c r="C7" s="79" t="s">
        <v>133</v>
      </c>
      <c r="D7" s="80"/>
      <c r="E7" s="80"/>
      <c r="F7" s="80"/>
      <c r="G7" s="20">
        <f>SUM(G8+G15)</f>
        <v>1103222900</v>
      </c>
      <c r="H7" s="20">
        <f>SUM(H8+H15)</f>
        <v>1103222900</v>
      </c>
      <c r="I7" s="20">
        <f>SUM(I8+I15)</f>
        <v>137164390.87000003</v>
      </c>
      <c r="J7" s="21">
        <f>I7/G7*100</f>
        <v>12.433062336722708</v>
      </c>
      <c r="K7" s="52">
        <f>I7/H7*100</f>
        <v>12.433062336722708</v>
      </c>
    </row>
    <row r="8" spans="2:11" s="18" customFormat="1" ht="16.5" x14ac:dyDescent="0.25">
      <c r="B8" s="30" t="s">
        <v>134</v>
      </c>
      <c r="C8" s="79"/>
      <c r="D8" s="80"/>
      <c r="E8" s="80"/>
      <c r="F8" s="80"/>
      <c r="G8" s="20">
        <f>SUM(G9:G14)</f>
        <v>948988900</v>
      </c>
      <c r="H8" s="20">
        <f>SUM(H9:H14)</f>
        <v>948988900</v>
      </c>
      <c r="I8" s="20">
        <f>SUM(I9:I14)</f>
        <v>126831925.08000003</v>
      </c>
      <c r="J8" s="21">
        <f t="shared" ref="J8:J18" si="0">I8/G8*100</f>
        <v>13.364953486811071</v>
      </c>
      <c r="K8" s="21">
        <f t="shared" ref="K8:K31" si="1">I8/H8*100</f>
        <v>13.364953486811071</v>
      </c>
    </row>
    <row r="9" spans="2:11" s="12" customFormat="1" ht="16.5" x14ac:dyDescent="0.25">
      <c r="B9" s="19" t="s">
        <v>135</v>
      </c>
      <c r="C9" s="79" t="s">
        <v>136</v>
      </c>
      <c r="D9" s="80"/>
      <c r="E9" s="80"/>
      <c r="F9" s="80"/>
      <c r="G9" s="20">
        <v>751066000</v>
      </c>
      <c r="H9" s="20">
        <v>751066000</v>
      </c>
      <c r="I9" s="20">
        <v>97948148.870000005</v>
      </c>
      <c r="J9" s="21">
        <f t="shared" si="0"/>
        <v>13.041217265859459</v>
      </c>
      <c r="K9" s="21">
        <f t="shared" si="1"/>
        <v>13.041217265859459</v>
      </c>
    </row>
    <row r="10" spans="2:11" s="12" customFormat="1" ht="33" x14ac:dyDescent="0.25">
      <c r="B10" s="19" t="s">
        <v>137</v>
      </c>
      <c r="C10" s="81" t="s">
        <v>138</v>
      </c>
      <c r="D10" s="81"/>
      <c r="E10" s="81"/>
      <c r="F10" s="81"/>
      <c r="G10" s="22">
        <v>8247800</v>
      </c>
      <c r="H10" s="22">
        <v>8247800</v>
      </c>
      <c r="I10" s="22">
        <v>1002758.43</v>
      </c>
      <c r="J10" s="21">
        <f t="shared" si="0"/>
        <v>12.157889740294383</v>
      </c>
      <c r="K10" s="21">
        <f t="shared" si="1"/>
        <v>12.157889740294383</v>
      </c>
    </row>
    <row r="11" spans="2:11" s="12" customFormat="1" ht="16.5" x14ac:dyDescent="0.25">
      <c r="B11" s="19" t="s">
        <v>139</v>
      </c>
      <c r="C11" s="79" t="s">
        <v>140</v>
      </c>
      <c r="D11" s="80"/>
      <c r="E11" s="80"/>
      <c r="F11" s="80"/>
      <c r="G11" s="20">
        <v>115696100</v>
      </c>
      <c r="H11" s="20">
        <v>115696100</v>
      </c>
      <c r="I11" s="20">
        <v>12291370.51</v>
      </c>
      <c r="J11" s="21">
        <f t="shared" si="0"/>
        <v>10.623841693885964</v>
      </c>
      <c r="K11" s="21">
        <f t="shared" si="1"/>
        <v>10.623841693885964</v>
      </c>
    </row>
    <row r="12" spans="2:11" s="12" customFormat="1" ht="16.5" x14ac:dyDescent="0.25">
      <c r="B12" s="19" t="s">
        <v>141</v>
      </c>
      <c r="C12" s="79" t="s">
        <v>142</v>
      </c>
      <c r="D12" s="80"/>
      <c r="E12" s="80"/>
      <c r="F12" s="80"/>
      <c r="G12" s="20">
        <v>70267000</v>
      </c>
      <c r="H12" s="20">
        <v>70267000</v>
      </c>
      <c r="I12" s="20">
        <v>14719432.539999999</v>
      </c>
      <c r="J12" s="21">
        <f t="shared" si="0"/>
        <v>20.947859649622156</v>
      </c>
      <c r="K12" s="21">
        <f t="shared" si="1"/>
        <v>20.947859649622156</v>
      </c>
    </row>
    <row r="13" spans="2:11" s="12" customFormat="1" ht="16.5" x14ac:dyDescent="0.25">
      <c r="B13" s="19" t="s">
        <v>143</v>
      </c>
      <c r="C13" s="79" t="s">
        <v>144</v>
      </c>
      <c r="D13" s="80"/>
      <c r="E13" s="80"/>
      <c r="F13" s="80"/>
      <c r="G13" s="20">
        <v>3712000</v>
      </c>
      <c r="H13" s="20">
        <v>3712000</v>
      </c>
      <c r="I13" s="20">
        <v>870214.73</v>
      </c>
      <c r="J13" s="21">
        <f t="shared" si="0"/>
        <v>23.443284752155172</v>
      </c>
      <c r="K13" s="21">
        <f t="shared" si="1"/>
        <v>23.443284752155172</v>
      </c>
    </row>
    <row r="14" spans="2:11" s="12" customFormat="1" ht="33" x14ac:dyDescent="0.25">
      <c r="B14" s="19" t="s">
        <v>145</v>
      </c>
      <c r="C14" s="82" t="s">
        <v>146</v>
      </c>
      <c r="D14" s="83"/>
      <c r="E14" s="83"/>
      <c r="F14" s="83"/>
      <c r="G14" s="22">
        <v>0</v>
      </c>
      <c r="H14" s="22">
        <v>0</v>
      </c>
      <c r="I14" s="22">
        <v>0</v>
      </c>
      <c r="J14" s="21">
        <v>0</v>
      </c>
      <c r="K14" s="21">
        <v>0</v>
      </c>
    </row>
    <row r="15" spans="2:11" s="18" customFormat="1" ht="16.5" x14ac:dyDescent="0.25">
      <c r="B15" s="30" t="s">
        <v>147</v>
      </c>
      <c r="C15" s="79"/>
      <c r="D15" s="80"/>
      <c r="E15" s="80"/>
      <c r="F15" s="80"/>
      <c r="G15" s="20">
        <f>SUM(G16:G20)</f>
        <v>154234000</v>
      </c>
      <c r="H15" s="20">
        <f>SUM(H16:H20)</f>
        <v>154234000</v>
      </c>
      <c r="I15" s="20">
        <f>SUM(I16:I20)</f>
        <v>10332465.790000001</v>
      </c>
      <c r="J15" s="21">
        <f t="shared" si="0"/>
        <v>6.6992140448928259</v>
      </c>
      <c r="K15" s="21">
        <f t="shared" si="1"/>
        <v>6.6992140448928259</v>
      </c>
    </row>
    <row r="16" spans="2:11" s="12" customFormat="1" ht="33" x14ac:dyDescent="0.25">
      <c r="B16" s="19" t="s">
        <v>226</v>
      </c>
      <c r="C16" s="84" t="s">
        <v>227</v>
      </c>
      <c r="D16" s="85"/>
      <c r="E16" s="85"/>
      <c r="F16" s="85"/>
      <c r="G16" s="22">
        <v>141110000</v>
      </c>
      <c r="H16" s="22">
        <v>141110000</v>
      </c>
      <c r="I16" s="22">
        <v>6110311.9400000004</v>
      </c>
      <c r="J16" s="21">
        <f t="shared" si="0"/>
        <v>4.3301764155623275</v>
      </c>
      <c r="K16" s="21">
        <f t="shared" si="1"/>
        <v>4.3301764155623275</v>
      </c>
    </row>
    <row r="17" spans="2:11" s="12" customFormat="1" ht="16.5" x14ac:dyDescent="0.25">
      <c r="B17" s="19" t="s">
        <v>228</v>
      </c>
      <c r="C17" s="59" t="s">
        <v>229</v>
      </c>
      <c r="D17" s="60"/>
      <c r="E17" s="60"/>
      <c r="F17" s="60"/>
      <c r="G17" s="20">
        <v>1490000</v>
      </c>
      <c r="H17" s="20">
        <v>1490000</v>
      </c>
      <c r="I17" s="20">
        <v>400073.38</v>
      </c>
      <c r="J17" s="21">
        <f t="shared" si="0"/>
        <v>26.850562416107383</v>
      </c>
      <c r="K17" s="21">
        <f t="shared" si="1"/>
        <v>26.850562416107383</v>
      </c>
    </row>
    <row r="18" spans="2:11" s="12" customFormat="1" ht="16.5" x14ac:dyDescent="0.25">
      <c r="B18" s="19" t="s">
        <v>230</v>
      </c>
      <c r="C18" s="59" t="s">
        <v>231</v>
      </c>
      <c r="D18" s="60"/>
      <c r="E18" s="60"/>
      <c r="F18" s="60"/>
      <c r="G18" s="20">
        <v>6100000</v>
      </c>
      <c r="H18" s="20">
        <v>6100000</v>
      </c>
      <c r="I18" s="20">
        <v>3319854.97</v>
      </c>
      <c r="J18" s="21">
        <f t="shared" si="0"/>
        <v>54.423851967213125</v>
      </c>
      <c r="K18" s="21">
        <f t="shared" si="1"/>
        <v>54.423851967213125</v>
      </c>
    </row>
    <row r="19" spans="2:11" s="12" customFormat="1" ht="16.5" x14ac:dyDescent="0.25">
      <c r="B19" s="19" t="s">
        <v>232</v>
      </c>
      <c r="C19" s="59" t="s">
        <v>233</v>
      </c>
      <c r="D19" s="60"/>
      <c r="E19" s="60"/>
      <c r="F19" s="60"/>
      <c r="G19" s="20">
        <v>2951000</v>
      </c>
      <c r="H19" s="20">
        <v>2951000</v>
      </c>
      <c r="I19" s="20">
        <v>472102.23</v>
      </c>
      <c r="J19" s="21" t="s">
        <v>234</v>
      </c>
      <c r="K19" s="21">
        <f t="shared" si="1"/>
        <v>15.998042358522536</v>
      </c>
    </row>
    <row r="20" spans="2:11" s="12" customFormat="1" ht="16.5" x14ac:dyDescent="0.25">
      <c r="B20" s="19" t="s">
        <v>235</v>
      </c>
      <c r="C20" s="59" t="s">
        <v>236</v>
      </c>
      <c r="D20" s="60"/>
      <c r="E20" s="60"/>
      <c r="F20" s="60"/>
      <c r="G20" s="20">
        <v>2583000</v>
      </c>
      <c r="H20" s="20">
        <v>2583000</v>
      </c>
      <c r="I20" s="20">
        <v>30123.27</v>
      </c>
      <c r="J20" s="21" t="s">
        <v>234</v>
      </c>
      <c r="K20" s="21">
        <f t="shared" si="1"/>
        <v>1.1662125435540069</v>
      </c>
    </row>
    <row r="21" spans="2:11" s="18" customFormat="1" ht="16.5" x14ac:dyDescent="0.25">
      <c r="B21" s="30" t="s">
        <v>237</v>
      </c>
      <c r="C21" s="59" t="s">
        <v>238</v>
      </c>
      <c r="D21" s="60"/>
      <c r="E21" s="60"/>
      <c r="F21" s="60"/>
      <c r="G21" s="20">
        <f>SUM(G22+G27+G28+G29)</f>
        <v>1545459000</v>
      </c>
      <c r="H21" s="20">
        <f>SUM(H22+H27+H28+H29)</f>
        <v>1546317300</v>
      </c>
      <c r="I21" s="20">
        <f>SUM(I22+I27+I28+I29)</f>
        <v>39587172.209999993</v>
      </c>
      <c r="J21" s="31">
        <f t="shared" ref="J21:J26" si="2">I21/G21*100</f>
        <v>2.5615155245140757</v>
      </c>
      <c r="K21" s="21">
        <f t="shared" si="1"/>
        <v>2.5600937278526206</v>
      </c>
    </row>
    <row r="22" spans="2:11" s="18" customFormat="1" ht="33" x14ac:dyDescent="0.25">
      <c r="B22" s="19" t="s">
        <v>9</v>
      </c>
      <c r="C22" s="69" t="s">
        <v>10</v>
      </c>
      <c r="D22" s="70"/>
      <c r="E22" s="70"/>
      <c r="F22" s="70"/>
      <c r="G22" s="22">
        <f>SUM(G23+G24+G25+G26)</f>
        <v>1545459000</v>
      </c>
      <c r="H22" s="22">
        <f>SUM(H23+H24+H25+H26)</f>
        <v>1546317300</v>
      </c>
      <c r="I22" s="22">
        <f>SUM(I23+I24+I25+I26)</f>
        <v>131947253.06999999</v>
      </c>
      <c r="J22" s="31">
        <f t="shared" si="2"/>
        <v>8.5377388251645616</v>
      </c>
      <c r="K22" s="21">
        <f t="shared" si="1"/>
        <v>8.5329998616713389</v>
      </c>
    </row>
    <row r="23" spans="2:11" s="12" customFormat="1" ht="33" x14ac:dyDescent="0.25">
      <c r="B23" s="19" t="s">
        <v>11</v>
      </c>
      <c r="C23" s="59" t="s">
        <v>12</v>
      </c>
      <c r="D23" s="60"/>
      <c r="E23" s="60"/>
      <c r="F23" s="60"/>
      <c r="G23" s="24">
        <v>0</v>
      </c>
      <c r="H23" s="24">
        <v>0</v>
      </c>
      <c r="I23" s="24">
        <v>0</v>
      </c>
      <c r="J23" s="21">
        <v>0</v>
      </c>
      <c r="K23" s="21">
        <v>0</v>
      </c>
    </row>
    <row r="24" spans="2:11" s="12" customFormat="1" ht="33" x14ac:dyDescent="0.25">
      <c r="B24" s="19" t="s">
        <v>13</v>
      </c>
      <c r="C24" s="59" t="s">
        <v>14</v>
      </c>
      <c r="D24" s="60"/>
      <c r="E24" s="60"/>
      <c r="F24" s="60"/>
      <c r="G24" s="24">
        <v>375941300</v>
      </c>
      <c r="H24" s="24">
        <v>375693300</v>
      </c>
      <c r="I24" s="24">
        <v>3690329.07</v>
      </c>
      <c r="J24" s="21">
        <f t="shared" si="2"/>
        <v>0.98162374551558973</v>
      </c>
      <c r="K24" s="21">
        <f t="shared" si="1"/>
        <v>0.98227172802921958</v>
      </c>
    </row>
    <row r="25" spans="2:11" s="12" customFormat="1" ht="33" x14ac:dyDescent="0.25">
      <c r="B25" s="19" t="s">
        <v>15</v>
      </c>
      <c r="C25" s="59" t="s">
        <v>16</v>
      </c>
      <c r="D25" s="60"/>
      <c r="E25" s="60"/>
      <c r="F25" s="60"/>
      <c r="G25" s="24">
        <v>1168973800</v>
      </c>
      <c r="H25" s="24">
        <v>1169093800</v>
      </c>
      <c r="I25" s="24">
        <v>127620924</v>
      </c>
      <c r="J25" s="21">
        <f t="shared" si="2"/>
        <v>10.917346821631076</v>
      </c>
      <c r="K25" s="21">
        <f t="shared" si="1"/>
        <v>10.916226225816954</v>
      </c>
    </row>
    <row r="26" spans="2:11" s="12" customFormat="1" ht="16.5" x14ac:dyDescent="0.25">
      <c r="B26" s="25" t="s">
        <v>17</v>
      </c>
      <c r="C26" s="59" t="s">
        <v>18</v>
      </c>
      <c r="D26" s="60"/>
      <c r="E26" s="60"/>
      <c r="F26" s="60"/>
      <c r="G26" s="24">
        <v>543900</v>
      </c>
      <c r="H26" s="24">
        <v>1530200</v>
      </c>
      <c r="I26" s="24">
        <v>636000</v>
      </c>
      <c r="J26" s="21">
        <f t="shared" si="2"/>
        <v>116.93325979040266</v>
      </c>
      <c r="K26" s="21">
        <f t="shared" si="1"/>
        <v>41.563194353679258</v>
      </c>
    </row>
    <row r="27" spans="2:11" s="18" customFormat="1" ht="16.5" x14ac:dyDescent="0.25">
      <c r="B27" s="19" t="s">
        <v>19</v>
      </c>
      <c r="C27" s="59" t="s">
        <v>20</v>
      </c>
      <c r="D27" s="60"/>
      <c r="E27" s="60"/>
      <c r="F27" s="60"/>
      <c r="G27" s="24">
        <v>0</v>
      </c>
      <c r="H27" s="24">
        <v>0</v>
      </c>
      <c r="I27" s="24">
        <v>0</v>
      </c>
      <c r="J27" s="21">
        <v>0</v>
      </c>
      <c r="K27" s="21">
        <v>0</v>
      </c>
    </row>
    <row r="28" spans="2:11" s="18" customFormat="1" ht="82.5" x14ac:dyDescent="0.25">
      <c r="B28" s="32" t="s">
        <v>21</v>
      </c>
      <c r="C28" s="69" t="s">
        <v>22</v>
      </c>
      <c r="D28" s="70"/>
      <c r="E28" s="70"/>
      <c r="F28" s="70"/>
      <c r="G28" s="24">
        <v>0</v>
      </c>
      <c r="H28" s="24">
        <v>0</v>
      </c>
      <c r="I28" s="24">
        <v>1793569.42</v>
      </c>
      <c r="J28" s="21" t="s">
        <v>234</v>
      </c>
      <c r="K28" s="21">
        <v>0</v>
      </c>
    </row>
    <row r="29" spans="2:11" s="18" customFormat="1" ht="49.5" x14ac:dyDescent="0.25">
      <c r="B29" s="19" t="s">
        <v>41</v>
      </c>
      <c r="C29" s="69" t="s">
        <v>42</v>
      </c>
      <c r="D29" s="70"/>
      <c r="E29" s="70"/>
      <c r="F29" s="70"/>
      <c r="G29" s="24">
        <v>0</v>
      </c>
      <c r="H29" s="24">
        <v>0</v>
      </c>
      <c r="I29" s="24">
        <v>-94153650.280000001</v>
      </c>
      <c r="J29" s="21" t="s">
        <v>234</v>
      </c>
      <c r="K29" s="21">
        <v>0</v>
      </c>
    </row>
    <row r="30" spans="2:11" s="18" customFormat="1" ht="16.5" x14ac:dyDescent="0.25">
      <c r="B30" s="23" t="s">
        <v>43</v>
      </c>
      <c r="C30" s="76"/>
      <c r="D30" s="77"/>
      <c r="E30" s="77"/>
      <c r="F30" s="77"/>
      <c r="G30" s="26">
        <f>SUM(G7+G21)</f>
        <v>2648681900</v>
      </c>
      <c r="H30" s="26">
        <f>SUM(H7+H21)</f>
        <v>2649540200</v>
      </c>
      <c r="I30" s="26">
        <f>SUM(I7+I21)</f>
        <v>176751563.08000004</v>
      </c>
      <c r="J30" s="28">
        <f>I30/G30*100</f>
        <v>6.6731895241931491</v>
      </c>
      <c r="K30" s="21">
        <f t="shared" si="1"/>
        <v>6.6710277911616531</v>
      </c>
    </row>
    <row r="31" spans="2:11" s="18" customFormat="1" ht="16.5" x14ac:dyDescent="0.25">
      <c r="B31" s="23" t="s">
        <v>44</v>
      </c>
      <c r="C31" s="71"/>
      <c r="D31" s="72"/>
      <c r="E31" s="72"/>
      <c r="F31" s="72"/>
      <c r="G31" s="26">
        <f>SUM(G30-G25)</f>
        <v>1479708100</v>
      </c>
      <c r="H31" s="26">
        <f>SUM(H30-H25)</f>
        <v>1480446400</v>
      </c>
      <c r="I31" s="26">
        <f>SUM(I30-I25)</f>
        <v>49130639.080000043</v>
      </c>
      <c r="J31" s="28">
        <f>I31/G31*100</f>
        <v>3.3202926360949196</v>
      </c>
      <c r="K31" s="21">
        <f t="shared" si="1"/>
        <v>3.3186368030615658</v>
      </c>
    </row>
    <row r="32" spans="2:11" s="40" customFormat="1" ht="94.5" x14ac:dyDescent="0.25">
      <c r="B32" s="1" t="s">
        <v>61</v>
      </c>
      <c r="C32" s="73" t="s">
        <v>62</v>
      </c>
      <c r="D32" s="74"/>
      <c r="E32" s="75"/>
      <c r="F32" s="2" t="s">
        <v>63</v>
      </c>
      <c r="G32" s="10" t="s">
        <v>36</v>
      </c>
      <c r="H32" s="10" t="s">
        <v>35</v>
      </c>
      <c r="I32" s="10" t="s">
        <v>181</v>
      </c>
      <c r="J32" s="10" t="s">
        <v>128</v>
      </c>
      <c r="K32" s="10" t="s">
        <v>127</v>
      </c>
    </row>
    <row r="33" spans="2:11" s="40" customFormat="1" ht="15.75" x14ac:dyDescent="0.25">
      <c r="B33" s="1">
        <v>1</v>
      </c>
      <c r="C33" s="3"/>
      <c r="D33" s="4">
        <v>2</v>
      </c>
      <c r="E33" s="5"/>
      <c r="F33" s="1">
        <v>3</v>
      </c>
      <c r="G33" s="1">
        <v>4</v>
      </c>
      <c r="H33" s="1">
        <v>5</v>
      </c>
      <c r="I33" s="1">
        <v>6</v>
      </c>
      <c r="J33" s="1">
        <v>7</v>
      </c>
      <c r="K33" s="1">
        <v>8</v>
      </c>
    </row>
    <row r="34" spans="2:11" s="41" customFormat="1" ht="15.75" x14ac:dyDescent="0.25">
      <c r="B34" s="66" t="s">
        <v>76</v>
      </c>
      <c r="C34" s="67"/>
      <c r="D34" s="67"/>
      <c r="E34" s="67"/>
      <c r="F34" s="67"/>
      <c r="G34" s="67"/>
      <c r="H34" s="67"/>
      <c r="I34" s="67"/>
      <c r="J34" s="67"/>
      <c r="K34" s="68"/>
    </row>
    <row r="35" spans="2:11" s="40" customFormat="1" ht="47.25" x14ac:dyDescent="0.25">
      <c r="B35" s="6" t="s">
        <v>64</v>
      </c>
      <c r="C35" s="27">
        <v>1</v>
      </c>
      <c r="D35" s="7">
        <v>0</v>
      </c>
      <c r="E35" s="8">
        <v>0</v>
      </c>
      <c r="F35" s="2"/>
      <c r="G35" s="11">
        <f>G36+G77+G81+G89+G94</f>
        <v>1319026800</v>
      </c>
      <c r="H35" s="11">
        <f>H36+H77+H81+H89+H94</f>
        <v>1319312800</v>
      </c>
      <c r="I35" s="11">
        <f>I36+I77+I81+I89+I94</f>
        <v>114336275.62000002</v>
      </c>
      <c r="J35" s="11">
        <f>I35/G35*100</f>
        <v>8.6682299116287869</v>
      </c>
      <c r="K35" s="11">
        <f>I35/H35*100</f>
        <v>8.6663508168798202</v>
      </c>
    </row>
    <row r="36" spans="2:11" s="40" customFormat="1" ht="63" x14ac:dyDescent="0.25">
      <c r="B36" s="6" t="s">
        <v>65</v>
      </c>
      <c r="C36" s="27">
        <v>1</v>
      </c>
      <c r="D36" s="7">
        <v>1</v>
      </c>
      <c r="E36" s="8">
        <v>0</v>
      </c>
      <c r="F36" s="2"/>
      <c r="G36" s="11">
        <f>G37+G41+G44+G47+G50+G53+G56+G59+G62+G69+G73</f>
        <v>1194034300</v>
      </c>
      <c r="H36" s="11">
        <f t="shared" ref="H36:I36" si="3">H37+H41+H44+H47+H50+H53+H56+H59+H62+H69+H73</f>
        <v>1194190300</v>
      </c>
      <c r="I36" s="11">
        <f t="shared" si="3"/>
        <v>100129218.85000001</v>
      </c>
      <c r="J36" s="11">
        <f t="shared" ref="J36:J99" si="4">I36/G36*100</f>
        <v>8.3857908311344165</v>
      </c>
      <c r="K36" s="11">
        <f t="shared" ref="K36:K99" si="5">I36/H36*100</f>
        <v>8.3846953747656485</v>
      </c>
    </row>
    <row r="37" spans="2:11" s="40" customFormat="1" ht="94.5" x14ac:dyDescent="0.25">
      <c r="B37" s="6" t="s">
        <v>66</v>
      </c>
      <c r="C37" s="27">
        <v>1</v>
      </c>
      <c r="D37" s="7">
        <v>1</v>
      </c>
      <c r="E37" s="8">
        <v>59</v>
      </c>
      <c r="F37" s="2"/>
      <c r="G37" s="11">
        <f>G38</f>
        <v>159434300</v>
      </c>
      <c r="H37" s="11">
        <f>H38</f>
        <v>147978000</v>
      </c>
      <c r="I37" s="11">
        <f>I38</f>
        <v>21212455.530000001</v>
      </c>
      <c r="J37" s="11">
        <f t="shared" si="4"/>
        <v>13.304825580191967</v>
      </c>
      <c r="K37" s="11">
        <f t="shared" si="5"/>
        <v>14.334871082187895</v>
      </c>
    </row>
    <row r="38" spans="2:11" s="40" customFormat="1" ht="31.5" x14ac:dyDescent="0.25">
      <c r="B38" s="9" t="s">
        <v>67</v>
      </c>
      <c r="C38" s="27">
        <v>1</v>
      </c>
      <c r="D38" s="7">
        <v>1</v>
      </c>
      <c r="E38" s="8">
        <v>59</v>
      </c>
      <c r="F38" s="2">
        <v>600</v>
      </c>
      <c r="G38" s="11">
        <f>G39+G40</f>
        <v>159434300</v>
      </c>
      <c r="H38" s="11">
        <f>H39+H40</f>
        <v>147978000</v>
      </c>
      <c r="I38" s="11">
        <f>I39+I40</f>
        <v>21212455.530000001</v>
      </c>
      <c r="J38" s="11">
        <f t="shared" si="4"/>
        <v>13.304825580191967</v>
      </c>
      <c r="K38" s="11">
        <f t="shared" si="5"/>
        <v>14.334871082187895</v>
      </c>
    </row>
    <row r="39" spans="2:11" s="40" customFormat="1" ht="15.75" x14ac:dyDescent="0.25">
      <c r="B39" s="9" t="s">
        <v>68</v>
      </c>
      <c r="C39" s="27">
        <v>1</v>
      </c>
      <c r="D39" s="7">
        <v>1</v>
      </c>
      <c r="E39" s="8">
        <v>59</v>
      </c>
      <c r="F39" s="2">
        <v>610</v>
      </c>
      <c r="G39" s="11">
        <v>52131700</v>
      </c>
      <c r="H39" s="11">
        <v>42631700</v>
      </c>
      <c r="I39" s="11">
        <v>5366337.9000000004</v>
      </c>
      <c r="J39" s="11">
        <f t="shared" si="4"/>
        <v>10.293809524722962</v>
      </c>
      <c r="K39" s="11">
        <f t="shared" si="5"/>
        <v>12.587670442417261</v>
      </c>
    </row>
    <row r="40" spans="2:11" s="40" customFormat="1" ht="15.75" x14ac:dyDescent="0.25">
      <c r="B40" s="9" t="s">
        <v>69</v>
      </c>
      <c r="C40" s="27">
        <v>1</v>
      </c>
      <c r="D40" s="7">
        <v>1</v>
      </c>
      <c r="E40" s="8">
        <v>59</v>
      </c>
      <c r="F40" s="2">
        <v>620</v>
      </c>
      <c r="G40" s="11">
        <v>107302600</v>
      </c>
      <c r="H40" s="11">
        <v>105346300</v>
      </c>
      <c r="I40" s="11">
        <v>15846117.630000001</v>
      </c>
      <c r="J40" s="11">
        <f t="shared" si="4"/>
        <v>14.767692143526812</v>
      </c>
      <c r="K40" s="11">
        <f t="shared" si="5"/>
        <v>15.04193087939491</v>
      </c>
    </row>
    <row r="41" spans="2:11" s="40" customFormat="1" ht="110.25" x14ac:dyDescent="0.25">
      <c r="B41" s="6" t="s">
        <v>71</v>
      </c>
      <c r="C41" s="27">
        <v>1</v>
      </c>
      <c r="D41" s="7">
        <v>1</v>
      </c>
      <c r="E41" s="8">
        <v>2102</v>
      </c>
      <c r="F41" s="2"/>
      <c r="G41" s="11">
        <f>G42</f>
        <v>6000000</v>
      </c>
      <c r="H41" s="11">
        <f t="shared" ref="H41:I41" si="6">H42</f>
        <v>9560000</v>
      </c>
      <c r="I41" s="11">
        <f t="shared" si="6"/>
        <v>0</v>
      </c>
      <c r="J41" s="11">
        <f t="shared" si="4"/>
        <v>0</v>
      </c>
      <c r="K41" s="11">
        <f t="shared" si="5"/>
        <v>0</v>
      </c>
    </row>
    <row r="42" spans="2:11" s="40" customFormat="1" ht="31.5" x14ac:dyDescent="0.25">
      <c r="B42" s="9" t="s">
        <v>72</v>
      </c>
      <c r="C42" s="27">
        <v>1</v>
      </c>
      <c r="D42" s="7">
        <v>1</v>
      </c>
      <c r="E42" s="8">
        <v>2102</v>
      </c>
      <c r="F42" s="2">
        <v>200</v>
      </c>
      <c r="G42" s="11">
        <f>G43</f>
        <v>6000000</v>
      </c>
      <c r="H42" s="11">
        <f>H43</f>
        <v>9560000</v>
      </c>
      <c r="I42" s="11">
        <f>I43</f>
        <v>0</v>
      </c>
      <c r="J42" s="11">
        <f t="shared" si="4"/>
        <v>0</v>
      </c>
      <c r="K42" s="11">
        <f t="shared" si="5"/>
        <v>0</v>
      </c>
    </row>
    <row r="43" spans="2:11" s="40" customFormat="1" ht="31.5" x14ac:dyDescent="0.25">
      <c r="B43" s="9" t="s">
        <v>73</v>
      </c>
      <c r="C43" s="27">
        <v>1</v>
      </c>
      <c r="D43" s="7">
        <v>1</v>
      </c>
      <c r="E43" s="8">
        <v>2102</v>
      </c>
      <c r="F43" s="2">
        <v>240</v>
      </c>
      <c r="G43" s="11">
        <v>6000000</v>
      </c>
      <c r="H43" s="11">
        <v>9560000</v>
      </c>
      <c r="I43" s="11">
        <v>0</v>
      </c>
      <c r="J43" s="11">
        <f t="shared" si="4"/>
        <v>0</v>
      </c>
      <c r="K43" s="11">
        <f t="shared" si="5"/>
        <v>0</v>
      </c>
    </row>
    <row r="44" spans="2:11" s="40" customFormat="1" ht="110.25" x14ac:dyDescent="0.25">
      <c r="B44" s="9" t="s">
        <v>109</v>
      </c>
      <c r="C44" s="27">
        <v>1</v>
      </c>
      <c r="D44" s="7">
        <v>1</v>
      </c>
      <c r="E44" s="8">
        <v>5431</v>
      </c>
      <c r="F44" s="1"/>
      <c r="G44" s="11">
        <f>G45</f>
        <v>0</v>
      </c>
      <c r="H44" s="11">
        <f t="shared" ref="H44:I44" si="7">H45</f>
        <v>5940000</v>
      </c>
      <c r="I44" s="11">
        <f t="shared" si="7"/>
        <v>0</v>
      </c>
      <c r="J44" s="11"/>
      <c r="K44" s="11">
        <f t="shared" si="5"/>
        <v>0</v>
      </c>
    </row>
    <row r="45" spans="2:11" s="40" customFormat="1" ht="31.5" x14ac:dyDescent="0.25">
      <c r="B45" s="9" t="s">
        <v>72</v>
      </c>
      <c r="C45" s="27">
        <v>1</v>
      </c>
      <c r="D45" s="7">
        <v>1</v>
      </c>
      <c r="E45" s="8">
        <v>5431</v>
      </c>
      <c r="F45" s="2">
        <v>200</v>
      </c>
      <c r="G45" s="11">
        <f>G46</f>
        <v>0</v>
      </c>
      <c r="H45" s="11">
        <f>H46</f>
        <v>5940000</v>
      </c>
      <c r="I45" s="11">
        <f>I46</f>
        <v>0</v>
      </c>
      <c r="J45" s="11"/>
      <c r="K45" s="11">
        <f t="shared" si="5"/>
        <v>0</v>
      </c>
    </row>
    <row r="46" spans="2:11" s="40" customFormat="1" ht="31.5" x14ac:dyDescent="0.25">
      <c r="B46" s="9" t="s">
        <v>73</v>
      </c>
      <c r="C46" s="27">
        <v>1</v>
      </c>
      <c r="D46" s="7">
        <v>1</v>
      </c>
      <c r="E46" s="8">
        <v>5431</v>
      </c>
      <c r="F46" s="2">
        <v>240</v>
      </c>
      <c r="G46" s="11"/>
      <c r="H46" s="11">
        <v>5940000</v>
      </c>
      <c r="I46" s="11"/>
      <c r="J46" s="11"/>
      <c r="K46" s="11">
        <f t="shared" si="5"/>
        <v>0</v>
      </c>
    </row>
    <row r="47" spans="2:11" s="40" customFormat="1" ht="173.25" x14ac:dyDescent="0.25">
      <c r="B47" s="6" t="s">
        <v>110</v>
      </c>
      <c r="C47" s="27">
        <v>1</v>
      </c>
      <c r="D47" s="7">
        <v>1</v>
      </c>
      <c r="E47" s="8">
        <v>5471</v>
      </c>
      <c r="F47" s="2"/>
      <c r="G47" s="11">
        <f t="shared" ref="G47:I48" si="8">G48</f>
        <v>0</v>
      </c>
      <c r="H47" s="11">
        <f t="shared" si="8"/>
        <v>1956300</v>
      </c>
      <c r="I47" s="11">
        <f t="shared" si="8"/>
        <v>123674.14</v>
      </c>
      <c r="J47" s="11"/>
      <c r="K47" s="11">
        <f t="shared" si="5"/>
        <v>6.3218391862188819</v>
      </c>
    </row>
    <row r="48" spans="2:11" s="40" customFormat="1" ht="31.5" x14ac:dyDescent="0.25">
      <c r="B48" s="9" t="s">
        <v>67</v>
      </c>
      <c r="C48" s="27">
        <v>1</v>
      </c>
      <c r="D48" s="7">
        <v>1</v>
      </c>
      <c r="E48" s="8">
        <v>5471</v>
      </c>
      <c r="F48" s="2">
        <v>600</v>
      </c>
      <c r="G48" s="11">
        <f t="shared" si="8"/>
        <v>0</v>
      </c>
      <c r="H48" s="11">
        <f t="shared" si="8"/>
        <v>1956300</v>
      </c>
      <c r="I48" s="11">
        <f t="shared" si="8"/>
        <v>123674.14</v>
      </c>
      <c r="J48" s="11"/>
      <c r="K48" s="11">
        <f t="shared" si="5"/>
        <v>6.3218391862188819</v>
      </c>
    </row>
    <row r="49" spans="2:11" s="40" customFormat="1" ht="15.75" x14ac:dyDescent="0.25">
      <c r="B49" s="9" t="s">
        <v>69</v>
      </c>
      <c r="C49" s="27">
        <v>1</v>
      </c>
      <c r="D49" s="7">
        <v>1</v>
      </c>
      <c r="E49" s="8">
        <v>5471</v>
      </c>
      <c r="F49" s="2">
        <v>620</v>
      </c>
      <c r="G49" s="11"/>
      <c r="H49" s="11">
        <v>1956300</v>
      </c>
      <c r="I49" s="11">
        <v>123674.14</v>
      </c>
      <c r="J49" s="11"/>
      <c r="K49" s="11">
        <f t="shared" si="5"/>
        <v>6.3218391862188819</v>
      </c>
    </row>
    <row r="50" spans="2:11" s="40" customFormat="1" ht="94.5" x14ac:dyDescent="0.25">
      <c r="B50" s="6" t="s">
        <v>239</v>
      </c>
      <c r="C50" s="27">
        <v>1</v>
      </c>
      <c r="D50" s="7">
        <v>1</v>
      </c>
      <c r="E50" s="8">
        <v>5502</v>
      </c>
      <c r="F50" s="2"/>
      <c r="G50" s="11">
        <f t="shared" ref="G50:I51" si="9">G51</f>
        <v>558913000</v>
      </c>
      <c r="H50" s="11">
        <f t="shared" si="9"/>
        <v>558913000</v>
      </c>
      <c r="I50" s="11">
        <f t="shared" si="9"/>
        <v>39257146.82</v>
      </c>
      <c r="J50" s="11">
        <f t="shared" si="4"/>
        <v>7.0238385616366052</v>
      </c>
      <c r="K50" s="11">
        <f t="shared" si="5"/>
        <v>7.0238385616366052</v>
      </c>
    </row>
    <row r="51" spans="2:11" s="40" customFormat="1" ht="31.5" x14ac:dyDescent="0.25">
      <c r="B51" s="9" t="s">
        <v>67</v>
      </c>
      <c r="C51" s="27">
        <v>1</v>
      </c>
      <c r="D51" s="7">
        <v>1</v>
      </c>
      <c r="E51" s="8">
        <v>5502</v>
      </c>
      <c r="F51" s="2">
        <v>600</v>
      </c>
      <c r="G51" s="11">
        <f t="shared" si="9"/>
        <v>558913000</v>
      </c>
      <c r="H51" s="11">
        <f t="shared" si="9"/>
        <v>558913000</v>
      </c>
      <c r="I51" s="11">
        <f t="shared" si="9"/>
        <v>39257146.82</v>
      </c>
      <c r="J51" s="11">
        <f t="shared" si="4"/>
        <v>7.0238385616366052</v>
      </c>
      <c r="K51" s="11">
        <f t="shared" si="5"/>
        <v>7.0238385616366052</v>
      </c>
    </row>
    <row r="52" spans="2:11" s="40" customFormat="1" ht="15.75" x14ac:dyDescent="0.25">
      <c r="B52" s="9" t="s">
        <v>68</v>
      </c>
      <c r="C52" s="27">
        <v>1</v>
      </c>
      <c r="D52" s="7">
        <v>1</v>
      </c>
      <c r="E52" s="8">
        <v>5502</v>
      </c>
      <c r="F52" s="2">
        <v>610</v>
      </c>
      <c r="G52" s="11">
        <v>558913000</v>
      </c>
      <c r="H52" s="11">
        <v>558913000</v>
      </c>
      <c r="I52" s="11">
        <v>39257146.82</v>
      </c>
      <c r="J52" s="11">
        <f t="shared" si="4"/>
        <v>7.0238385616366052</v>
      </c>
      <c r="K52" s="11">
        <f t="shared" si="5"/>
        <v>7.0238385616366052</v>
      </c>
    </row>
    <row r="53" spans="2:11" s="40" customFormat="1" ht="110.25" x14ac:dyDescent="0.25">
      <c r="B53" s="6" t="s">
        <v>240</v>
      </c>
      <c r="C53" s="27">
        <v>1</v>
      </c>
      <c r="D53" s="7">
        <v>1</v>
      </c>
      <c r="E53" s="8">
        <v>5503</v>
      </c>
      <c r="F53" s="2"/>
      <c r="G53" s="11">
        <f t="shared" ref="G53:I54" si="10">G54</f>
        <v>388872000</v>
      </c>
      <c r="H53" s="11">
        <f t="shared" si="10"/>
        <v>388872000</v>
      </c>
      <c r="I53" s="11">
        <f t="shared" si="10"/>
        <v>32792738.07</v>
      </c>
      <c r="J53" s="11">
        <f t="shared" si="4"/>
        <v>8.4327845846448195</v>
      </c>
      <c r="K53" s="11">
        <f t="shared" si="5"/>
        <v>8.4327845846448195</v>
      </c>
    </row>
    <row r="54" spans="2:11" s="40" customFormat="1" ht="31.5" x14ac:dyDescent="0.25">
      <c r="B54" s="9" t="s">
        <v>67</v>
      </c>
      <c r="C54" s="27">
        <v>1</v>
      </c>
      <c r="D54" s="7">
        <v>1</v>
      </c>
      <c r="E54" s="8">
        <v>5503</v>
      </c>
      <c r="F54" s="2">
        <v>600</v>
      </c>
      <c r="G54" s="11">
        <f t="shared" si="10"/>
        <v>388872000</v>
      </c>
      <c r="H54" s="11">
        <f t="shared" si="10"/>
        <v>388872000</v>
      </c>
      <c r="I54" s="11">
        <f t="shared" si="10"/>
        <v>32792738.07</v>
      </c>
      <c r="J54" s="11">
        <f t="shared" si="4"/>
        <v>8.4327845846448195</v>
      </c>
      <c r="K54" s="11">
        <f t="shared" si="5"/>
        <v>8.4327845846448195</v>
      </c>
    </row>
    <row r="55" spans="2:11" s="40" customFormat="1" ht="15.75" x14ac:dyDescent="0.25">
      <c r="B55" s="9" t="s">
        <v>69</v>
      </c>
      <c r="C55" s="27">
        <v>1</v>
      </c>
      <c r="D55" s="7">
        <v>1</v>
      </c>
      <c r="E55" s="8">
        <v>5503</v>
      </c>
      <c r="F55" s="2">
        <v>620</v>
      </c>
      <c r="G55" s="11">
        <v>388872000</v>
      </c>
      <c r="H55" s="11">
        <v>388872000</v>
      </c>
      <c r="I55" s="11">
        <v>32792738.07</v>
      </c>
      <c r="J55" s="11">
        <f t="shared" si="4"/>
        <v>8.4327845846448195</v>
      </c>
      <c r="K55" s="11">
        <f t="shared" si="5"/>
        <v>8.4327845846448195</v>
      </c>
    </row>
    <row r="56" spans="2:11" s="40" customFormat="1" ht="141.75" x14ac:dyDescent="0.25">
      <c r="B56" s="6" t="s">
        <v>241</v>
      </c>
      <c r="C56" s="27">
        <v>1</v>
      </c>
      <c r="D56" s="7">
        <v>1</v>
      </c>
      <c r="E56" s="8">
        <v>5504</v>
      </c>
      <c r="F56" s="2"/>
      <c r="G56" s="11">
        <f t="shared" ref="G56:I57" si="11">G57</f>
        <v>49088000</v>
      </c>
      <c r="H56" s="11">
        <f t="shared" si="11"/>
        <v>49088000</v>
      </c>
      <c r="I56" s="11">
        <f t="shared" si="11"/>
        <v>4380584</v>
      </c>
      <c r="J56" s="11">
        <f t="shared" si="4"/>
        <v>8.9239406779661028</v>
      </c>
      <c r="K56" s="11">
        <f t="shared" si="5"/>
        <v>8.9239406779661028</v>
      </c>
    </row>
    <row r="57" spans="2:11" s="40" customFormat="1" ht="31.5" x14ac:dyDescent="0.25">
      <c r="B57" s="9" t="s">
        <v>67</v>
      </c>
      <c r="C57" s="27">
        <v>1</v>
      </c>
      <c r="D57" s="7">
        <v>1</v>
      </c>
      <c r="E57" s="8">
        <v>5504</v>
      </c>
      <c r="F57" s="2">
        <v>600</v>
      </c>
      <c r="G57" s="11">
        <f t="shared" si="11"/>
        <v>49088000</v>
      </c>
      <c r="H57" s="11">
        <f t="shared" si="11"/>
        <v>49088000</v>
      </c>
      <c r="I57" s="11">
        <f t="shared" si="11"/>
        <v>4380584</v>
      </c>
      <c r="J57" s="11">
        <f t="shared" si="4"/>
        <v>8.9239406779661028</v>
      </c>
      <c r="K57" s="11">
        <f t="shared" si="5"/>
        <v>8.9239406779661028</v>
      </c>
    </row>
    <row r="58" spans="2:11" s="40" customFormat="1" ht="15.75" x14ac:dyDescent="0.25">
      <c r="B58" s="9" t="s">
        <v>68</v>
      </c>
      <c r="C58" s="27">
        <v>1</v>
      </c>
      <c r="D58" s="7">
        <v>1</v>
      </c>
      <c r="E58" s="8">
        <v>5504</v>
      </c>
      <c r="F58" s="2">
        <v>610</v>
      </c>
      <c r="G58" s="11">
        <v>49088000</v>
      </c>
      <c r="H58" s="11">
        <v>49088000</v>
      </c>
      <c r="I58" s="11">
        <v>4380584</v>
      </c>
      <c r="J58" s="11">
        <f t="shared" si="4"/>
        <v>8.9239406779661028</v>
      </c>
      <c r="K58" s="11">
        <f t="shared" si="5"/>
        <v>8.9239406779661028</v>
      </c>
    </row>
    <row r="59" spans="2:11" s="40" customFormat="1" ht="110.25" x14ac:dyDescent="0.25">
      <c r="B59" s="6" t="s">
        <v>242</v>
      </c>
      <c r="C59" s="27">
        <v>1</v>
      </c>
      <c r="D59" s="7">
        <v>1</v>
      </c>
      <c r="E59" s="8">
        <v>5506</v>
      </c>
      <c r="F59" s="2"/>
      <c r="G59" s="11">
        <f t="shared" ref="G59:I60" si="12">G60</f>
        <v>502000</v>
      </c>
      <c r="H59" s="11">
        <f t="shared" si="12"/>
        <v>502000</v>
      </c>
      <c r="I59" s="11">
        <f t="shared" si="12"/>
        <v>6975</v>
      </c>
      <c r="J59" s="11">
        <f t="shared" si="4"/>
        <v>1.3894422310756973</v>
      </c>
      <c r="K59" s="11">
        <f t="shared" si="5"/>
        <v>1.3894422310756973</v>
      </c>
    </row>
    <row r="60" spans="2:11" s="40" customFormat="1" ht="31.5" x14ac:dyDescent="0.25">
      <c r="B60" s="9" t="s">
        <v>67</v>
      </c>
      <c r="C60" s="27">
        <v>1</v>
      </c>
      <c r="D60" s="7">
        <v>1</v>
      </c>
      <c r="E60" s="8">
        <v>5506</v>
      </c>
      <c r="F60" s="2">
        <v>600</v>
      </c>
      <c r="G60" s="11">
        <f t="shared" si="12"/>
        <v>502000</v>
      </c>
      <c r="H60" s="11">
        <f t="shared" si="12"/>
        <v>502000</v>
      </c>
      <c r="I60" s="11">
        <f t="shared" si="12"/>
        <v>6975</v>
      </c>
      <c r="J60" s="11">
        <f t="shared" si="4"/>
        <v>1.3894422310756973</v>
      </c>
      <c r="K60" s="11">
        <f t="shared" si="5"/>
        <v>1.3894422310756973</v>
      </c>
    </row>
    <row r="61" spans="2:11" s="40" customFormat="1" ht="15.75" x14ac:dyDescent="0.25">
      <c r="B61" s="9" t="s">
        <v>68</v>
      </c>
      <c r="C61" s="27">
        <v>1</v>
      </c>
      <c r="D61" s="7">
        <v>1</v>
      </c>
      <c r="E61" s="8">
        <v>5506</v>
      </c>
      <c r="F61" s="2">
        <v>610</v>
      </c>
      <c r="G61" s="11">
        <v>502000</v>
      </c>
      <c r="H61" s="11">
        <v>502000</v>
      </c>
      <c r="I61" s="11">
        <v>6975</v>
      </c>
      <c r="J61" s="11">
        <f t="shared" si="4"/>
        <v>1.3894422310756973</v>
      </c>
      <c r="K61" s="11">
        <f t="shared" si="5"/>
        <v>1.3894422310756973</v>
      </c>
    </row>
    <row r="62" spans="2:11" s="40" customFormat="1" ht="126" x14ac:dyDescent="0.25">
      <c r="B62" s="6" t="s">
        <v>243</v>
      </c>
      <c r="C62" s="27">
        <v>1</v>
      </c>
      <c r="D62" s="7">
        <v>1</v>
      </c>
      <c r="E62" s="8">
        <v>5507</v>
      </c>
      <c r="F62" s="2"/>
      <c r="G62" s="11">
        <f>G63+G65+G67</f>
        <v>28467000</v>
      </c>
      <c r="H62" s="11">
        <f>H63+H65+H67</f>
        <v>28467000</v>
      </c>
      <c r="I62" s="11">
        <f>I63+I65+I67</f>
        <v>2355645.29</v>
      </c>
      <c r="J62" s="11">
        <f t="shared" si="4"/>
        <v>8.2750036533530054</v>
      </c>
      <c r="K62" s="11">
        <f t="shared" si="5"/>
        <v>8.2750036533530054</v>
      </c>
    </row>
    <row r="63" spans="2:11" s="40" customFormat="1" ht="63" x14ac:dyDescent="0.25">
      <c r="B63" s="9" t="s">
        <v>55</v>
      </c>
      <c r="C63" s="27">
        <v>1</v>
      </c>
      <c r="D63" s="7">
        <v>1</v>
      </c>
      <c r="E63" s="8">
        <v>5507</v>
      </c>
      <c r="F63" s="2">
        <v>100</v>
      </c>
      <c r="G63" s="11">
        <f>G64</f>
        <v>0</v>
      </c>
      <c r="H63" s="11">
        <f>H64</f>
        <v>757000</v>
      </c>
      <c r="I63" s="11">
        <f>I64</f>
        <v>94689.2</v>
      </c>
      <c r="J63" s="11"/>
      <c r="K63" s="11">
        <f t="shared" si="5"/>
        <v>12.508480845442534</v>
      </c>
    </row>
    <row r="64" spans="2:11" s="40" customFormat="1" ht="15.75" x14ac:dyDescent="0.25">
      <c r="B64" s="9" t="s">
        <v>56</v>
      </c>
      <c r="C64" s="27">
        <v>1</v>
      </c>
      <c r="D64" s="7">
        <v>1</v>
      </c>
      <c r="E64" s="8">
        <v>5507</v>
      </c>
      <c r="F64" s="2">
        <v>110</v>
      </c>
      <c r="G64" s="11"/>
      <c r="H64" s="11">
        <v>757000</v>
      </c>
      <c r="I64" s="11">
        <v>94689.2</v>
      </c>
      <c r="J64" s="11"/>
      <c r="K64" s="11">
        <f t="shared" si="5"/>
        <v>12.508480845442534</v>
      </c>
    </row>
    <row r="65" spans="2:11" s="40" customFormat="1" ht="31.5" x14ac:dyDescent="0.25">
      <c r="B65" s="9" t="s">
        <v>72</v>
      </c>
      <c r="C65" s="27">
        <v>1</v>
      </c>
      <c r="D65" s="7">
        <v>1</v>
      </c>
      <c r="E65" s="8">
        <v>5507</v>
      </c>
      <c r="F65" s="2">
        <v>200</v>
      </c>
      <c r="G65" s="11">
        <f>G66</f>
        <v>0</v>
      </c>
      <c r="H65" s="11">
        <f>H66</f>
        <v>340000</v>
      </c>
      <c r="I65" s="11">
        <f>I66</f>
        <v>0</v>
      </c>
      <c r="J65" s="11"/>
      <c r="K65" s="11">
        <f t="shared" si="5"/>
        <v>0</v>
      </c>
    </row>
    <row r="66" spans="2:11" s="40" customFormat="1" ht="31.5" x14ac:dyDescent="0.25">
      <c r="B66" s="9" t="s">
        <v>73</v>
      </c>
      <c r="C66" s="27">
        <v>1</v>
      </c>
      <c r="D66" s="7">
        <v>1</v>
      </c>
      <c r="E66" s="8">
        <v>5507</v>
      </c>
      <c r="F66" s="2">
        <v>240</v>
      </c>
      <c r="G66" s="11"/>
      <c r="H66" s="11">
        <v>340000</v>
      </c>
      <c r="I66" s="11">
        <v>0</v>
      </c>
      <c r="J66" s="11"/>
      <c r="K66" s="11">
        <f t="shared" si="5"/>
        <v>0</v>
      </c>
    </row>
    <row r="67" spans="2:11" s="40" customFormat="1" ht="31.5" x14ac:dyDescent="0.25">
      <c r="B67" s="9" t="s">
        <v>67</v>
      </c>
      <c r="C67" s="27">
        <v>1</v>
      </c>
      <c r="D67" s="7">
        <v>1</v>
      </c>
      <c r="E67" s="8">
        <v>5507</v>
      </c>
      <c r="F67" s="2">
        <v>600</v>
      </c>
      <c r="G67" s="11">
        <f>G68</f>
        <v>28467000</v>
      </c>
      <c r="H67" s="11">
        <f>H68</f>
        <v>27370000</v>
      </c>
      <c r="I67" s="11">
        <f>I68</f>
        <v>2260956.09</v>
      </c>
      <c r="J67" s="11">
        <f t="shared" si="4"/>
        <v>7.9423756981768356</v>
      </c>
      <c r="K67" s="11">
        <f t="shared" si="5"/>
        <v>8.2607091340884171</v>
      </c>
    </row>
    <row r="68" spans="2:11" s="40" customFormat="1" ht="15.75" x14ac:dyDescent="0.25">
      <c r="B68" s="9" t="s">
        <v>69</v>
      </c>
      <c r="C68" s="27">
        <v>1</v>
      </c>
      <c r="D68" s="7">
        <v>1</v>
      </c>
      <c r="E68" s="8">
        <v>5507</v>
      </c>
      <c r="F68" s="2">
        <v>620</v>
      </c>
      <c r="G68" s="11">
        <v>28467000</v>
      </c>
      <c r="H68" s="11">
        <v>27370000</v>
      </c>
      <c r="I68" s="11">
        <v>2260956.09</v>
      </c>
      <c r="J68" s="11">
        <f t="shared" si="4"/>
        <v>7.9423756981768356</v>
      </c>
      <c r="K68" s="11">
        <f t="shared" si="5"/>
        <v>8.2607091340884171</v>
      </c>
    </row>
    <row r="69" spans="2:11" s="40" customFormat="1" ht="94.5" x14ac:dyDescent="0.25">
      <c r="B69" s="6" t="s">
        <v>244</v>
      </c>
      <c r="C69" s="27">
        <v>1</v>
      </c>
      <c r="D69" s="7">
        <v>1</v>
      </c>
      <c r="E69" s="8">
        <v>5608</v>
      </c>
      <c r="F69" s="2"/>
      <c r="G69" s="11">
        <f>G70</f>
        <v>0</v>
      </c>
      <c r="H69" s="11">
        <f>H70</f>
        <v>286000</v>
      </c>
      <c r="I69" s="11">
        <f>I70</f>
        <v>0</v>
      </c>
      <c r="J69" s="11"/>
      <c r="K69" s="11">
        <f t="shared" si="5"/>
        <v>0</v>
      </c>
    </row>
    <row r="70" spans="2:11" s="40" customFormat="1" ht="31.5" x14ac:dyDescent="0.25">
      <c r="B70" s="9" t="s">
        <v>67</v>
      </c>
      <c r="C70" s="27">
        <v>1</v>
      </c>
      <c r="D70" s="7">
        <v>1</v>
      </c>
      <c r="E70" s="8">
        <v>5608</v>
      </c>
      <c r="F70" s="2">
        <v>600</v>
      </c>
      <c r="G70" s="11">
        <f>G71+G72</f>
        <v>0</v>
      </c>
      <c r="H70" s="11">
        <f>H71+H72</f>
        <v>286000</v>
      </c>
      <c r="I70" s="11">
        <f>I71+I72</f>
        <v>0</v>
      </c>
      <c r="J70" s="11"/>
      <c r="K70" s="11">
        <f t="shared" si="5"/>
        <v>0</v>
      </c>
    </row>
    <row r="71" spans="2:11" s="40" customFormat="1" ht="15.75" x14ac:dyDescent="0.25">
      <c r="B71" s="9" t="s">
        <v>68</v>
      </c>
      <c r="C71" s="27">
        <v>1</v>
      </c>
      <c r="D71" s="7">
        <v>1</v>
      </c>
      <c r="E71" s="8">
        <v>5608</v>
      </c>
      <c r="F71" s="2">
        <v>610</v>
      </c>
      <c r="G71" s="11"/>
      <c r="H71" s="11">
        <v>86000</v>
      </c>
      <c r="I71" s="11"/>
      <c r="J71" s="11"/>
      <c r="K71" s="11">
        <f t="shared" si="5"/>
        <v>0</v>
      </c>
    </row>
    <row r="72" spans="2:11" s="40" customFormat="1" ht="15.75" x14ac:dyDescent="0.25">
      <c r="B72" s="9" t="s">
        <v>69</v>
      </c>
      <c r="C72" s="27">
        <v>1</v>
      </c>
      <c r="D72" s="7">
        <v>1</v>
      </c>
      <c r="E72" s="8">
        <v>5608</v>
      </c>
      <c r="F72" s="2">
        <v>620</v>
      </c>
      <c r="G72" s="11"/>
      <c r="H72" s="11">
        <v>200000</v>
      </c>
      <c r="I72" s="11"/>
      <c r="J72" s="11"/>
      <c r="K72" s="11">
        <f t="shared" si="5"/>
        <v>0</v>
      </c>
    </row>
    <row r="73" spans="2:11" s="40" customFormat="1" ht="78.75" x14ac:dyDescent="0.25">
      <c r="B73" s="9" t="s">
        <v>70</v>
      </c>
      <c r="C73" s="27">
        <v>1</v>
      </c>
      <c r="D73" s="7">
        <v>1</v>
      </c>
      <c r="E73" s="8">
        <v>9999</v>
      </c>
      <c r="F73" s="2"/>
      <c r="G73" s="11">
        <f>G74</f>
        <v>2758000</v>
      </c>
      <c r="H73" s="11">
        <f>H74</f>
        <v>2628000</v>
      </c>
      <c r="I73" s="11">
        <f>I74</f>
        <v>0</v>
      </c>
      <c r="J73" s="11">
        <f t="shared" si="4"/>
        <v>0</v>
      </c>
      <c r="K73" s="11">
        <f t="shared" si="5"/>
        <v>0</v>
      </c>
    </row>
    <row r="74" spans="2:11" s="40" customFormat="1" ht="31.5" x14ac:dyDescent="0.25">
      <c r="B74" s="9" t="s">
        <v>67</v>
      </c>
      <c r="C74" s="27">
        <v>1</v>
      </c>
      <c r="D74" s="7">
        <v>1</v>
      </c>
      <c r="E74" s="8">
        <v>9999</v>
      </c>
      <c r="F74" s="2">
        <v>600</v>
      </c>
      <c r="G74" s="11">
        <f>G75+G76</f>
        <v>2758000</v>
      </c>
      <c r="H74" s="11">
        <f>H75+H76</f>
        <v>2628000</v>
      </c>
      <c r="I74" s="11">
        <f>I75+I76</f>
        <v>0</v>
      </c>
      <c r="J74" s="11">
        <f t="shared" si="4"/>
        <v>0</v>
      </c>
      <c r="K74" s="11">
        <f t="shared" si="5"/>
        <v>0</v>
      </c>
    </row>
    <row r="75" spans="2:11" s="40" customFormat="1" ht="15.75" x14ac:dyDescent="0.25">
      <c r="B75" s="9" t="s">
        <v>68</v>
      </c>
      <c r="C75" s="27">
        <v>1</v>
      </c>
      <c r="D75" s="7">
        <v>1</v>
      </c>
      <c r="E75" s="8">
        <v>9999</v>
      </c>
      <c r="F75" s="2">
        <v>610</v>
      </c>
      <c r="G75" s="11">
        <v>2005000</v>
      </c>
      <c r="H75" s="11">
        <v>170000</v>
      </c>
      <c r="I75" s="11"/>
      <c r="J75" s="11">
        <f t="shared" si="4"/>
        <v>0</v>
      </c>
      <c r="K75" s="11">
        <f t="shared" si="5"/>
        <v>0</v>
      </c>
    </row>
    <row r="76" spans="2:11" s="40" customFormat="1" ht="15.75" x14ac:dyDescent="0.25">
      <c r="B76" s="9" t="s">
        <v>69</v>
      </c>
      <c r="C76" s="27">
        <v>1</v>
      </c>
      <c r="D76" s="7">
        <v>1</v>
      </c>
      <c r="E76" s="8">
        <v>9999</v>
      </c>
      <c r="F76" s="2">
        <v>620</v>
      </c>
      <c r="G76" s="11">
        <v>753000</v>
      </c>
      <c r="H76" s="11">
        <v>2458000</v>
      </c>
      <c r="I76" s="11"/>
      <c r="J76" s="11">
        <f t="shared" si="4"/>
        <v>0</v>
      </c>
      <c r="K76" s="11">
        <f t="shared" si="5"/>
        <v>0</v>
      </c>
    </row>
    <row r="77" spans="2:11" s="40" customFormat="1" ht="78.75" x14ac:dyDescent="0.25">
      <c r="B77" s="9" t="s">
        <v>1</v>
      </c>
      <c r="C77" s="27">
        <v>1</v>
      </c>
      <c r="D77" s="7">
        <v>2</v>
      </c>
      <c r="E77" s="8">
        <v>0</v>
      </c>
      <c r="F77" s="1"/>
      <c r="G77" s="11">
        <f>G78</f>
        <v>100000</v>
      </c>
      <c r="H77" s="11">
        <f t="shared" ref="H77:I77" si="13">H78</f>
        <v>230000</v>
      </c>
      <c r="I77" s="11">
        <f t="shared" si="13"/>
        <v>0</v>
      </c>
      <c r="J77" s="11">
        <f t="shared" si="4"/>
        <v>0</v>
      </c>
      <c r="K77" s="11">
        <f t="shared" si="5"/>
        <v>0</v>
      </c>
    </row>
    <row r="78" spans="2:11" s="40" customFormat="1" ht="78.75" x14ac:dyDescent="0.25">
      <c r="B78" s="9" t="s">
        <v>2</v>
      </c>
      <c r="C78" s="27">
        <v>1</v>
      </c>
      <c r="D78" s="7">
        <v>2</v>
      </c>
      <c r="E78" s="8">
        <v>9999</v>
      </c>
      <c r="F78" s="1"/>
      <c r="G78" s="11">
        <f>G79</f>
        <v>100000</v>
      </c>
      <c r="H78" s="11">
        <f t="shared" ref="H78:I78" si="14">H79</f>
        <v>230000</v>
      </c>
      <c r="I78" s="11">
        <f t="shared" si="14"/>
        <v>0</v>
      </c>
      <c r="J78" s="11">
        <f t="shared" si="4"/>
        <v>0</v>
      </c>
      <c r="K78" s="11">
        <f t="shared" si="5"/>
        <v>0</v>
      </c>
    </row>
    <row r="79" spans="2:11" s="40" customFormat="1" ht="31.5" x14ac:dyDescent="0.25">
      <c r="B79" s="9" t="s">
        <v>72</v>
      </c>
      <c r="C79" s="27">
        <v>1</v>
      </c>
      <c r="D79" s="7">
        <v>2</v>
      </c>
      <c r="E79" s="8">
        <v>9999</v>
      </c>
      <c r="F79" s="2">
        <v>200</v>
      </c>
      <c r="G79" s="11">
        <f>G80</f>
        <v>100000</v>
      </c>
      <c r="H79" s="11">
        <f>H80</f>
        <v>230000</v>
      </c>
      <c r="I79" s="11">
        <f>I80</f>
        <v>0</v>
      </c>
      <c r="J79" s="11">
        <f t="shared" si="4"/>
        <v>0</v>
      </c>
      <c r="K79" s="11">
        <f t="shared" si="5"/>
        <v>0</v>
      </c>
    </row>
    <row r="80" spans="2:11" s="40" customFormat="1" ht="31.5" x14ac:dyDescent="0.25">
      <c r="B80" s="9" t="s">
        <v>73</v>
      </c>
      <c r="C80" s="27">
        <v>1</v>
      </c>
      <c r="D80" s="7">
        <v>2</v>
      </c>
      <c r="E80" s="8">
        <v>9999</v>
      </c>
      <c r="F80" s="2">
        <v>240</v>
      </c>
      <c r="G80" s="11">
        <v>100000</v>
      </c>
      <c r="H80" s="11">
        <v>230000</v>
      </c>
      <c r="I80" s="11"/>
      <c r="J80" s="11">
        <f t="shared" si="4"/>
        <v>0</v>
      </c>
      <c r="K80" s="11">
        <f t="shared" si="5"/>
        <v>0</v>
      </c>
    </row>
    <row r="81" spans="2:11" s="40" customFormat="1" ht="47.25" x14ac:dyDescent="0.25">
      <c r="B81" s="9" t="s">
        <v>3</v>
      </c>
      <c r="C81" s="27">
        <v>1</v>
      </c>
      <c r="D81" s="7">
        <v>3</v>
      </c>
      <c r="E81" s="8">
        <v>0</v>
      </c>
      <c r="F81" s="1"/>
      <c r="G81" s="11">
        <f>G82+G86</f>
        <v>81025300</v>
      </c>
      <c r="H81" s="11">
        <f t="shared" ref="H81:I81" si="15">H82+H86</f>
        <v>81025300</v>
      </c>
      <c r="I81" s="11">
        <f t="shared" si="15"/>
        <v>7393423.2299999995</v>
      </c>
      <c r="J81" s="11">
        <f t="shared" si="4"/>
        <v>9.1248328978726398</v>
      </c>
      <c r="K81" s="11">
        <f t="shared" si="5"/>
        <v>9.1248328978726398</v>
      </c>
    </row>
    <row r="82" spans="2:11" s="40" customFormat="1" ht="78.75" x14ac:dyDescent="0.25">
      <c r="B82" s="6" t="s">
        <v>4</v>
      </c>
      <c r="C82" s="27">
        <v>1</v>
      </c>
      <c r="D82" s="7">
        <v>3</v>
      </c>
      <c r="E82" s="8">
        <v>59</v>
      </c>
      <c r="F82" s="2"/>
      <c r="G82" s="11">
        <f>G83</f>
        <v>79725300</v>
      </c>
      <c r="H82" s="11">
        <f>H83</f>
        <v>79725300</v>
      </c>
      <c r="I82" s="11">
        <f>I83</f>
        <v>7388423.2299999995</v>
      </c>
      <c r="J82" s="11">
        <f t="shared" si="4"/>
        <v>9.2673508033209018</v>
      </c>
      <c r="K82" s="11">
        <f t="shared" si="5"/>
        <v>9.2673508033209018</v>
      </c>
    </row>
    <row r="83" spans="2:11" s="40" customFormat="1" ht="31.5" x14ac:dyDescent="0.25">
      <c r="B83" s="9" t="s">
        <v>67</v>
      </c>
      <c r="C83" s="27">
        <v>1</v>
      </c>
      <c r="D83" s="7">
        <v>3</v>
      </c>
      <c r="E83" s="8">
        <v>59</v>
      </c>
      <c r="F83" s="2">
        <v>600</v>
      </c>
      <c r="G83" s="11">
        <f>G84+G85</f>
        <v>79725300</v>
      </c>
      <c r="H83" s="11">
        <f>H84+H85</f>
        <v>79725300</v>
      </c>
      <c r="I83" s="11">
        <f>I84+I85</f>
        <v>7388423.2299999995</v>
      </c>
      <c r="J83" s="11">
        <f t="shared" si="4"/>
        <v>9.2673508033209018</v>
      </c>
      <c r="K83" s="11">
        <f t="shared" si="5"/>
        <v>9.2673508033209018</v>
      </c>
    </row>
    <row r="84" spans="2:11" s="40" customFormat="1" ht="15.75" x14ac:dyDescent="0.25">
      <c r="B84" s="9" t="s">
        <v>68</v>
      </c>
      <c r="C84" s="27">
        <v>1</v>
      </c>
      <c r="D84" s="7">
        <v>3</v>
      </c>
      <c r="E84" s="8">
        <v>59</v>
      </c>
      <c r="F84" s="2">
        <v>610</v>
      </c>
      <c r="G84" s="11">
        <v>31933500</v>
      </c>
      <c r="H84" s="11">
        <v>31933500</v>
      </c>
      <c r="I84" s="11">
        <v>3015323.8</v>
      </c>
      <c r="J84" s="11">
        <f t="shared" si="4"/>
        <v>9.4425095902422225</v>
      </c>
      <c r="K84" s="11">
        <f t="shared" si="5"/>
        <v>9.4425095902422225</v>
      </c>
    </row>
    <row r="85" spans="2:11" s="40" customFormat="1" ht="15.75" x14ac:dyDescent="0.25">
      <c r="B85" s="9" t="s">
        <v>69</v>
      </c>
      <c r="C85" s="27">
        <v>1</v>
      </c>
      <c r="D85" s="7">
        <v>3</v>
      </c>
      <c r="E85" s="8">
        <v>59</v>
      </c>
      <c r="F85" s="2">
        <v>620</v>
      </c>
      <c r="G85" s="11">
        <v>47791800</v>
      </c>
      <c r="H85" s="11">
        <v>47791800</v>
      </c>
      <c r="I85" s="11">
        <v>4373099.43</v>
      </c>
      <c r="J85" s="11">
        <f t="shared" si="4"/>
        <v>9.150313296423235</v>
      </c>
      <c r="K85" s="11">
        <f t="shared" si="5"/>
        <v>9.150313296423235</v>
      </c>
    </row>
    <row r="86" spans="2:11" s="40" customFormat="1" ht="63" x14ac:dyDescent="0.25">
      <c r="B86" s="6" t="s">
        <v>5</v>
      </c>
      <c r="C86" s="27">
        <v>1</v>
      </c>
      <c r="D86" s="7">
        <v>3</v>
      </c>
      <c r="E86" s="8">
        <v>9999</v>
      </c>
      <c r="F86" s="2"/>
      <c r="G86" s="11">
        <f t="shared" ref="G86:I87" si="16">G87</f>
        <v>1300000</v>
      </c>
      <c r="H86" s="11">
        <f t="shared" si="16"/>
        <v>1300000</v>
      </c>
      <c r="I86" s="11">
        <f t="shared" si="16"/>
        <v>5000</v>
      </c>
      <c r="J86" s="11">
        <f t="shared" si="4"/>
        <v>0.38461538461538464</v>
      </c>
      <c r="K86" s="11">
        <f t="shared" si="5"/>
        <v>0.38461538461538464</v>
      </c>
    </row>
    <row r="87" spans="2:11" s="40" customFormat="1" ht="31.5" x14ac:dyDescent="0.25">
      <c r="B87" s="9" t="s">
        <v>67</v>
      </c>
      <c r="C87" s="27">
        <v>1</v>
      </c>
      <c r="D87" s="7">
        <v>3</v>
      </c>
      <c r="E87" s="8">
        <v>9999</v>
      </c>
      <c r="F87" s="2">
        <v>600</v>
      </c>
      <c r="G87" s="11">
        <f t="shared" si="16"/>
        <v>1300000</v>
      </c>
      <c r="H87" s="11">
        <f t="shared" si="16"/>
        <v>1300000</v>
      </c>
      <c r="I87" s="11">
        <f t="shared" si="16"/>
        <v>5000</v>
      </c>
      <c r="J87" s="11">
        <f t="shared" si="4"/>
        <v>0.38461538461538464</v>
      </c>
      <c r="K87" s="11">
        <f t="shared" si="5"/>
        <v>0.38461538461538464</v>
      </c>
    </row>
    <row r="88" spans="2:11" s="40" customFormat="1" ht="15.75" x14ac:dyDescent="0.25">
      <c r="B88" s="9" t="s">
        <v>68</v>
      </c>
      <c r="C88" s="27">
        <v>1</v>
      </c>
      <c r="D88" s="7">
        <v>3</v>
      </c>
      <c r="E88" s="8">
        <v>9999</v>
      </c>
      <c r="F88" s="2">
        <v>610</v>
      </c>
      <c r="G88" s="11">
        <v>1300000</v>
      </c>
      <c r="H88" s="11">
        <v>1300000</v>
      </c>
      <c r="I88" s="11">
        <v>5000</v>
      </c>
      <c r="J88" s="11">
        <f t="shared" si="4"/>
        <v>0.38461538461538464</v>
      </c>
      <c r="K88" s="11">
        <f t="shared" si="5"/>
        <v>0.38461538461538464</v>
      </c>
    </row>
    <row r="89" spans="2:11" s="40" customFormat="1" ht="63" x14ac:dyDescent="0.25">
      <c r="B89" s="6" t="s">
        <v>182</v>
      </c>
      <c r="C89" s="27">
        <v>1</v>
      </c>
      <c r="D89" s="7">
        <v>4</v>
      </c>
      <c r="E89" s="8">
        <v>0</v>
      </c>
      <c r="F89" s="2"/>
      <c r="G89" s="11">
        <f t="shared" ref="G89:I90" si="17">G90</f>
        <v>540000</v>
      </c>
      <c r="H89" s="11">
        <f t="shared" si="17"/>
        <v>540000</v>
      </c>
      <c r="I89" s="11">
        <f t="shared" si="17"/>
        <v>0</v>
      </c>
      <c r="J89" s="11">
        <f t="shared" si="4"/>
        <v>0</v>
      </c>
      <c r="K89" s="11">
        <f t="shared" si="5"/>
        <v>0</v>
      </c>
    </row>
    <row r="90" spans="2:11" s="40" customFormat="1" ht="63" x14ac:dyDescent="0.25">
      <c r="B90" s="6" t="s">
        <v>183</v>
      </c>
      <c r="C90" s="27">
        <v>1</v>
      </c>
      <c r="D90" s="7">
        <v>4</v>
      </c>
      <c r="E90" s="8">
        <v>9999</v>
      </c>
      <c r="F90" s="2"/>
      <c r="G90" s="11">
        <f t="shared" si="17"/>
        <v>540000</v>
      </c>
      <c r="H90" s="11">
        <f t="shared" si="17"/>
        <v>540000</v>
      </c>
      <c r="I90" s="11">
        <f t="shared" si="17"/>
        <v>0</v>
      </c>
      <c r="J90" s="11">
        <f t="shared" si="4"/>
        <v>0</v>
      </c>
      <c r="K90" s="11">
        <f t="shared" si="5"/>
        <v>0</v>
      </c>
    </row>
    <row r="91" spans="2:11" s="40" customFormat="1" ht="31.5" x14ac:dyDescent="0.25">
      <c r="B91" s="9" t="s">
        <v>67</v>
      </c>
      <c r="C91" s="27">
        <v>1</v>
      </c>
      <c r="D91" s="7">
        <v>4</v>
      </c>
      <c r="E91" s="8">
        <v>9999</v>
      </c>
      <c r="F91" s="2">
        <v>600</v>
      </c>
      <c r="G91" s="11">
        <f>G92+G93</f>
        <v>540000</v>
      </c>
      <c r="H91" s="11">
        <f>H92+H93</f>
        <v>540000</v>
      </c>
      <c r="I91" s="11">
        <f>I92+I93</f>
        <v>0</v>
      </c>
      <c r="J91" s="11">
        <f t="shared" si="4"/>
        <v>0</v>
      </c>
      <c r="K91" s="11">
        <f t="shared" si="5"/>
        <v>0</v>
      </c>
    </row>
    <row r="92" spans="2:11" s="40" customFormat="1" ht="15.75" x14ac:dyDescent="0.25">
      <c r="B92" s="9" t="s">
        <v>68</v>
      </c>
      <c r="C92" s="27">
        <v>1</v>
      </c>
      <c r="D92" s="7">
        <v>4</v>
      </c>
      <c r="E92" s="8">
        <v>9999</v>
      </c>
      <c r="F92" s="2">
        <v>610</v>
      </c>
      <c r="G92" s="11">
        <v>500000</v>
      </c>
      <c r="H92" s="11">
        <v>500000</v>
      </c>
      <c r="I92" s="11"/>
      <c r="J92" s="11">
        <f t="shared" si="4"/>
        <v>0</v>
      </c>
      <c r="K92" s="11">
        <f t="shared" si="5"/>
        <v>0</v>
      </c>
    </row>
    <row r="93" spans="2:11" s="40" customFormat="1" ht="15.75" x14ac:dyDescent="0.25">
      <c r="B93" s="9" t="s">
        <v>69</v>
      </c>
      <c r="C93" s="27">
        <v>1</v>
      </c>
      <c r="D93" s="7">
        <v>4</v>
      </c>
      <c r="E93" s="8">
        <v>9999</v>
      </c>
      <c r="F93" s="2">
        <v>620</v>
      </c>
      <c r="G93" s="11">
        <v>40000</v>
      </c>
      <c r="H93" s="11">
        <v>40000</v>
      </c>
      <c r="I93" s="11"/>
      <c r="J93" s="11">
        <f t="shared" si="4"/>
        <v>0</v>
      </c>
      <c r="K93" s="11">
        <f t="shared" si="5"/>
        <v>0</v>
      </c>
    </row>
    <row r="94" spans="2:11" s="40" customFormat="1" ht="63" x14ac:dyDescent="0.25">
      <c r="B94" s="6" t="s">
        <v>184</v>
      </c>
      <c r="C94" s="27">
        <v>1</v>
      </c>
      <c r="D94" s="7">
        <v>5</v>
      </c>
      <c r="E94" s="8">
        <v>0</v>
      </c>
      <c r="F94" s="2"/>
      <c r="G94" s="11">
        <f>G95</f>
        <v>43327200</v>
      </c>
      <c r="H94" s="11">
        <f>H95</f>
        <v>43327200</v>
      </c>
      <c r="I94" s="11">
        <f>I95</f>
        <v>6813633.54</v>
      </c>
      <c r="J94" s="11">
        <f t="shared" si="4"/>
        <v>15.725995540907329</v>
      </c>
      <c r="K94" s="11">
        <f t="shared" si="5"/>
        <v>15.725995540907329</v>
      </c>
    </row>
    <row r="95" spans="2:11" s="40" customFormat="1" ht="94.5" x14ac:dyDescent="0.25">
      <c r="B95" s="6" t="s">
        <v>185</v>
      </c>
      <c r="C95" s="27">
        <v>1</v>
      </c>
      <c r="D95" s="7">
        <v>5</v>
      </c>
      <c r="E95" s="8">
        <v>59</v>
      </c>
      <c r="F95" s="2"/>
      <c r="G95" s="11">
        <f>G96+G98+G100</f>
        <v>43327200</v>
      </c>
      <c r="H95" s="11">
        <f>H96+H98+H100</f>
        <v>43327200</v>
      </c>
      <c r="I95" s="11">
        <f>I96+I98+I100</f>
        <v>6813633.54</v>
      </c>
      <c r="J95" s="11">
        <f t="shared" si="4"/>
        <v>15.725995540907329</v>
      </c>
      <c r="K95" s="11">
        <f t="shared" si="5"/>
        <v>15.725995540907329</v>
      </c>
    </row>
    <row r="96" spans="2:11" s="40" customFormat="1" ht="63" x14ac:dyDescent="0.25">
      <c r="B96" s="9" t="s">
        <v>55</v>
      </c>
      <c r="C96" s="27">
        <v>1</v>
      </c>
      <c r="D96" s="7">
        <v>5</v>
      </c>
      <c r="E96" s="8">
        <v>59</v>
      </c>
      <c r="F96" s="2">
        <v>100</v>
      </c>
      <c r="G96" s="11">
        <f>G97</f>
        <v>40955400</v>
      </c>
      <c r="H96" s="11">
        <f>H97</f>
        <v>40955400</v>
      </c>
      <c r="I96" s="11">
        <f>I97</f>
        <v>6623353.4800000004</v>
      </c>
      <c r="J96" s="11">
        <f t="shared" si="4"/>
        <v>16.172112786103909</v>
      </c>
      <c r="K96" s="11">
        <f t="shared" si="5"/>
        <v>16.172112786103909</v>
      </c>
    </row>
    <row r="97" spans="2:11" s="40" customFormat="1" ht="15.75" x14ac:dyDescent="0.25">
      <c r="B97" s="9" t="s">
        <v>56</v>
      </c>
      <c r="C97" s="27">
        <v>1</v>
      </c>
      <c r="D97" s="7">
        <v>5</v>
      </c>
      <c r="E97" s="8">
        <v>59</v>
      </c>
      <c r="F97" s="2">
        <v>110</v>
      </c>
      <c r="G97" s="11">
        <f>40199400+756000</f>
        <v>40955400</v>
      </c>
      <c r="H97" s="11">
        <v>40955400</v>
      </c>
      <c r="I97" s="11">
        <v>6623353.4800000004</v>
      </c>
      <c r="J97" s="11">
        <f t="shared" si="4"/>
        <v>16.172112786103909</v>
      </c>
      <c r="K97" s="11">
        <f t="shared" si="5"/>
        <v>16.172112786103909</v>
      </c>
    </row>
    <row r="98" spans="2:11" s="40" customFormat="1" ht="31.5" x14ac:dyDescent="0.25">
      <c r="B98" s="9" t="s">
        <v>72</v>
      </c>
      <c r="C98" s="27">
        <v>1</v>
      </c>
      <c r="D98" s="7">
        <v>5</v>
      </c>
      <c r="E98" s="8">
        <v>59</v>
      </c>
      <c r="F98" s="2">
        <v>200</v>
      </c>
      <c r="G98" s="11">
        <f>G99</f>
        <v>2361000</v>
      </c>
      <c r="H98" s="11">
        <f>H99</f>
        <v>2361000</v>
      </c>
      <c r="I98" s="11">
        <f>I99</f>
        <v>190280.06</v>
      </c>
      <c r="J98" s="11">
        <f t="shared" si="4"/>
        <v>8.0592994493858541</v>
      </c>
      <c r="K98" s="11">
        <f t="shared" si="5"/>
        <v>8.0592994493858541</v>
      </c>
    </row>
    <row r="99" spans="2:11" s="40" customFormat="1" ht="31.5" x14ac:dyDescent="0.25">
      <c r="B99" s="9" t="s">
        <v>73</v>
      </c>
      <c r="C99" s="27">
        <v>1</v>
      </c>
      <c r="D99" s="7">
        <v>5</v>
      </c>
      <c r="E99" s="8">
        <v>59</v>
      </c>
      <c r="F99" s="2">
        <v>240</v>
      </c>
      <c r="G99" s="11">
        <v>2361000</v>
      </c>
      <c r="H99" s="11">
        <v>2361000</v>
      </c>
      <c r="I99" s="11">
        <v>190280.06</v>
      </c>
      <c r="J99" s="11">
        <f t="shared" si="4"/>
        <v>8.0592994493858541</v>
      </c>
      <c r="K99" s="11">
        <f t="shared" si="5"/>
        <v>8.0592994493858541</v>
      </c>
    </row>
    <row r="100" spans="2:11" s="40" customFormat="1" ht="15.75" x14ac:dyDescent="0.25">
      <c r="B100" s="9" t="s">
        <v>186</v>
      </c>
      <c r="C100" s="27">
        <v>1</v>
      </c>
      <c r="D100" s="7">
        <v>5</v>
      </c>
      <c r="E100" s="8">
        <v>59</v>
      </c>
      <c r="F100" s="2">
        <v>800</v>
      </c>
      <c r="G100" s="11">
        <f>G101</f>
        <v>10800</v>
      </c>
      <c r="H100" s="11">
        <f>H101</f>
        <v>10800</v>
      </c>
      <c r="I100" s="11">
        <f>I101</f>
        <v>0</v>
      </c>
      <c r="J100" s="11">
        <f t="shared" ref="J100:J163" si="18">I100/G100*100</f>
        <v>0</v>
      </c>
      <c r="K100" s="11">
        <f t="shared" ref="K100:K163" si="19">I100/H100*100</f>
        <v>0</v>
      </c>
    </row>
    <row r="101" spans="2:11" s="40" customFormat="1" ht="15.75" x14ac:dyDescent="0.25">
      <c r="B101" s="6" t="s">
        <v>187</v>
      </c>
      <c r="C101" s="27">
        <v>1</v>
      </c>
      <c r="D101" s="7">
        <v>5</v>
      </c>
      <c r="E101" s="8">
        <v>59</v>
      </c>
      <c r="F101" s="2">
        <v>850</v>
      </c>
      <c r="G101" s="11">
        <v>10800</v>
      </c>
      <c r="H101" s="11">
        <v>10800</v>
      </c>
      <c r="I101" s="11"/>
      <c r="J101" s="11">
        <f t="shared" si="18"/>
        <v>0</v>
      </c>
      <c r="K101" s="11">
        <f t="shared" si="19"/>
        <v>0</v>
      </c>
    </row>
    <row r="102" spans="2:11" s="40" customFormat="1" ht="31.5" x14ac:dyDescent="0.25">
      <c r="B102" s="6" t="s">
        <v>188</v>
      </c>
      <c r="C102" s="27">
        <v>2</v>
      </c>
      <c r="D102" s="7">
        <v>0</v>
      </c>
      <c r="E102" s="8">
        <v>0</v>
      </c>
      <c r="F102" s="2"/>
      <c r="G102" s="11">
        <f>G103+G124+G137</f>
        <v>122838600</v>
      </c>
      <c r="H102" s="11">
        <f>H103+H124+H137</f>
        <v>122590600</v>
      </c>
      <c r="I102" s="11">
        <f>I103+I124+I137</f>
        <v>12895047.73</v>
      </c>
      <c r="J102" s="11">
        <f t="shared" si="18"/>
        <v>10.49755348074628</v>
      </c>
      <c r="K102" s="11">
        <f t="shared" si="19"/>
        <v>10.518789964320266</v>
      </c>
    </row>
    <row r="103" spans="2:11" s="40" customFormat="1" ht="47.25" x14ac:dyDescent="0.25">
      <c r="B103" s="6" t="s">
        <v>189</v>
      </c>
      <c r="C103" s="27">
        <v>2</v>
      </c>
      <c r="D103" s="7">
        <v>1</v>
      </c>
      <c r="E103" s="8">
        <v>0</v>
      </c>
      <c r="F103" s="2"/>
      <c r="G103" s="11">
        <f>G104+G107+G110+G113+G116+G121</f>
        <v>101414400</v>
      </c>
      <c r="H103" s="11">
        <f>H104+H107+H110+H113+H116+H121</f>
        <v>101166400</v>
      </c>
      <c r="I103" s="11">
        <f>I104+I107+I110+I113+I116+I121</f>
        <v>12313567.73</v>
      </c>
      <c r="J103" s="11">
        <f t="shared" si="18"/>
        <v>12.141833635065632</v>
      </c>
      <c r="K103" s="11">
        <f t="shared" si="19"/>
        <v>12.171598208496102</v>
      </c>
    </row>
    <row r="104" spans="2:11" s="40" customFormat="1" ht="63" x14ac:dyDescent="0.25">
      <c r="B104" s="6" t="s">
        <v>245</v>
      </c>
      <c r="C104" s="27">
        <v>2</v>
      </c>
      <c r="D104" s="7">
        <v>1</v>
      </c>
      <c r="E104" s="8">
        <v>2104</v>
      </c>
      <c r="F104" s="2"/>
      <c r="G104" s="11">
        <f t="shared" ref="G104:I105" si="20">G105</f>
        <v>4157200</v>
      </c>
      <c r="H104" s="11">
        <f t="shared" si="20"/>
        <v>4157200</v>
      </c>
      <c r="I104" s="11">
        <f t="shared" si="20"/>
        <v>0</v>
      </c>
      <c r="J104" s="11">
        <f t="shared" si="18"/>
        <v>0</v>
      </c>
      <c r="K104" s="11">
        <f t="shared" si="19"/>
        <v>0</v>
      </c>
    </row>
    <row r="105" spans="2:11" s="40" customFormat="1" ht="31.5" x14ac:dyDescent="0.25">
      <c r="B105" s="9" t="s">
        <v>67</v>
      </c>
      <c r="C105" s="27">
        <v>2</v>
      </c>
      <c r="D105" s="7">
        <v>1</v>
      </c>
      <c r="E105" s="8">
        <v>2104</v>
      </c>
      <c r="F105" s="2">
        <v>600</v>
      </c>
      <c r="G105" s="11">
        <f t="shared" si="20"/>
        <v>4157200</v>
      </c>
      <c r="H105" s="11">
        <f t="shared" si="20"/>
        <v>4157200</v>
      </c>
      <c r="I105" s="11">
        <f t="shared" si="20"/>
        <v>0</v>
      </c>
      <c r="J105" s="11">
        <f t="shared" si="18"/>
        <v>0</v>
      </c>
      <c r="K105" s="11">
        <f t="shared" si="19"/>
        <v>0</v>
      </c>
    </row>
    <row r="106" spans="2:11" s="40" customFormat="1" ht="15.75" x14ac:dyDescent="0.25">
      <c r="B106" s="9" t="s">
        <v>68</v>
      </c>
      <c r="C106" s="27">
        <v>2</v>
      </c>
      <c r="D106" s="7">
        <v>1</v>
      </c>
      <c r="E106" s="8">
        <v>2104</v>
      </c>
      <c r="F106" s="2">
        <v>610</v>
      </c>
      <c r="G106" s="11">
        <v>4157200</v>
      </c>
      <c r="H106" s="11">
        <v>4157200</v>
      </c>
      <c r="I106" s="11"/>
      <c r="J106" s="11">
        <f t="shared" si="18"/>
        <v>0</v>
      </c>
      <c r="K106" s="11">
        <f t="shared" si="19"/>
        <v>0</v>
      </c>
    </row>
    <row r="107" spans="2:11" s="40" customFormat="1" ht="78.75" x14ac:dyDescent="0.25">
      <c r="B107" s="6" t="s">
        <v>246</v>
      </c>
      <c r="C107" s="27">
        <v>2</v>
      </c>
      <c r="D107" s="7">
        <v>1</v>
      </c>
      <c r="E107" s="8">
        <v>5260</v>
      </c>
      <c r="F107" s="2"/>
      <c r="G107" s="11">
        <f t="shared" ref="G107:I108" si="21">G108</f>
        <v>940000</v>
      </c>
      <c r="H107" s="11">
        <f t="shared" si="21"/>
        <v>940000</v>
      </c>
      <c r="I107" s="11">
        <f t="shared" si="21"/>
        <v>0</v>
      </c>
      <c r="J107" s="11">
        <f t="shared" si="18"/>
        <v>0</v>
      </c>
      <c r="K107" s="11">
        <f t="shared" si="19"/>
        <v>0</v>
      </c>
    </row>
    <row r="108" spans="2:11" s="40" customFormat="1" ht="15.75" x14ac:dyDescent="0.25">
      <c r="B108" s="9" t="s">
        <v>7</v>
      </c>
      <c r="C108" s="27">
        <v>2</v>
      </c>
      <c r="D108" s="7">
        <v>1</v>
      </c>
      <c r="E108" s="8">
        <v>5260</v>
      </c>
      <c r="F108" s="2">
        <v>300</v>
      </c>
      <c r="G108" s="11">
        <f t="shared" si="21"/>
        <v>940000</v>
      </c>
      <c r="H108" s="11">
        <f t="shared" si="21"/>
        <v>940000</v>
      </c>
      <c r="I108" s="11">
        <f t="shared" si="21"/>
        <v>0</v>
      </c>
      <c r="J108" s="11">
        <f t="shared" si="18"/>
        <v>0</v>
      </c>
      <c r="K108" s="11">
        <f t="shared" si="19"/>
        <v>0</v>
      </c>
    </row>
    <row r="109" spans="2:11" s="40" customFormat="1" ht="15.75" x14ac:dyDescent="0.25">
      <c r="B109" s="9" t="s">
        <v>8</v>
      </c>
      <c r="C109" s="27">
        <v>2</v>
      </c>
      <c r="D109" s="7">
        <v>1</v>
      </c>
      <c r="E109" s="8">
        <v>5260</v>
      </c>
      <c r="F109" s="2">
        <v>310</v>
      </c>
      <c r="G109" s="11">
        <v>940000</v>
      </c>
      <c r="H109" s="11">
        <v>940000</v>
      </c>
      <c r="I109" s="11"/>
      <c r="J109" s="11">
        <f t="shared" si="18"/>
        <v>0</v>
      </c>
      <c r="K109" s="11">
        <f t="shared" si="19"/>
        <v>0</v>
      </c>
    </row>
    <row r="110" spans="2:11" s="40" customFormat="1" ht="78.75" x14ac:dyDescent="0.25">
      <c r="B110" s="6" t="s">
        <v>247</v>
      </c>
      <c r="C110" s="27">
        <v>2</v>
      </c>
      <c r="D110" s="7">
        <v>1</v>
      </c>
      <c r="E110" s="8">
        <v>5407</v>
      </c>
      <c r="F110" s="2"/>
      <c r="G110" s="11">
        <f t="shared" ref="G110:I111" si="22">G111</f>
        <v>5458800</v>
      </c>
      <c r="H110" s="11">
        <f t="shared" si="22"/>
        <v>5210800</v>
      </c>
      <c r="I110" s="11">
        <f t="shared" si="22"/>
        <v>0</v>
      </c>
      <c r="J110" s="11">
        <f t="shared" si="18"/>
        <v>0</v>
      </c>
      <c r="K110" s="11">
        <f t="shared" si="19"/>
        <v>0</v>
      </c>
    </row>
    <row r="111" spans="2:11" s="40" customFormat="1" ht="31.5" x14ac:dyDescent="0.25">
      <c r="B111" s="9" t="s">
        <v>67</v>
      </c>
      <c r="C111" s="27">
        <v>2</v>
      </c>
      <c r="D111" s="7">
        <v>1</v>
      </c>
      <c r="E111" s="8">
        <v>5407</v>
      </c>
      <c r="F111" s="2">
        <v>600</v>
      </c>
      <c r="G111" s="11">
        <f t="shared" si="22"/>
        <v>5458800</v>
      </c>
      <c r="H111" s="11">
        <f t="shared" si="22"/>
        <v>5210800</v>
      </c>
      <c r="I111" s="11">
        <f t="shared" si="22"/>
        <v>0</v>
      </c>
      <c r="J111" s="11">
        <f t="shared" si="18"/>
        <v>0</v>
      </c>
      <c r="K111" s="11">
        <f t="shared" si="19"/>
        <v>0</v>
      </c>
    </row>
    <row r="112" spans="2:11" s="40" customFormat="1" ht="15.75" x14ac:dyDescent="0.25">
      <c r="B112" s="9" t="s">
        <v>68</v>
      </c>
      <c r="C112" s="27">
        <v>2</v>
      </c>
      <c r="D112" s="7">
        <v>1</v>
      </c>
      <c r="E112" s="8">
        <v>5407</v>
      </c>
      <c r="F112" s="2">
        <v>610</v>
      </c>
      <c r="G112" s="11">
        <v>5458800</v>
      </c>
      <c r="H112" s="11">
        <v>5210800</v>
      </c>
      <c r="I112" s="11"/>
      <c r="J112" s="11">
        <f t="shared" si="18"/>
        <v>0</v>
      </c>
      <c r="K112" s="11">
        <f t="shared" si="19"/>
        <v>0</v>
      </c>
    </row>
    <row r="113" spans="2:11" s="40" customFormat="1" ht="110.25" x14ac:dyDescent="0.25">
      <c r="B113" s="6" t="s">
        <v>248</v>
      </c>
      <c r="C113" s="27">
        <v>2</v>
      </c>
      <c r="D113" s="7">
        <v>1</v>
      </c>
      <c r="E113" s="8">
        <v>5508</v>
      </c>
      <c r="F113" s="2"/>
      <c r="G113" s="11">
        <f>G114</f>
        <v>71036400</v>
      </c>
      <c r="H113" s="11">
        <f>H114</f>
        <v>71036400</v>
      </c>
      <c r="I113" s="11">
        <f>I114</f>
        <v>11844528.15</v>
      </c>
      <c r="J113" s="11">
        <f t="shared" si="18"/>
        <v>16.67388571211379</v>
      </c>
      <c r="K113" s="11">
        <f t="shared" si="19"/>
        <v>16.67388571211379</v>
      </c>
    </row>
    <row r="114" spans="2:11" s="40" customFormat="1" ht="15.75" x14ac:dyDescent="0.25">
      <c r="B114" s="9" t="s">
        <v>7</v>
      </c>
      <c r="C114" s="27">
        <v>2</v>
      </c>
      <c r="D114" s="7">
        <v>1</v>
      </c>
      <c r="E114" s="8">
        <v>5508</v>
      </c>
      <c r="F114" s="2">
        <v>300</v>
      </c>
      <c r="G114" s="11">
        <f>G115</f>
        <v>71036400</v>
      </c>
      <c r="H114" s="11">
        <f t="shared" ref="H114:I114" si="23">H115</f>
        <v>71036400</v>
      </c>
      <c r="I114" s="11">
        <f t="shared" si="23"/>
        <v>11844528.15</v>
      </c>
      <c r="J114" s="11">
        <f t="shared" si="18"/>
        <v>16.67388571211379</v>
      </c>
      <c r="K114" s="11">
        <f t="shared" si="19"/>
        <v>16.67388571211379</v>
      </c>
    </row>
    <row r="115" spans="2:11" s="40" customFormat="1" ht="15.75" x14ac:dyDescent="0.25">
      <c r="B115" s="9" t="s">
        <v>8</v>
      </c>
      <c r="C115" s="27">
        <v>2</v>
      </c>
      <c r="D115" s="7">
        <v>1</v>
      </c>
      <c r="E115" s="8">
        <v>5508</v>
      </c>
      <c r="F115" s="2">
        <v>310</v>
      </c>
      <c r="G115" s="11">
        <v>71036400</v>
      </c>
      <c r="H115" s="11">
        <v>71036400</v>
      </c>
      <c r="I115" s="11">
        <v>11844528.15</v>
      </c>
      <c r="J115" s="11">
        <f t="shared" si="18"/>
        <v>16.67388571211379</v>
      </c>
      <c r="K115" s="11">
        <f t="shared" si="19"/>
        <v>16.67388571211379</v>
      </c>
    </row>
    <row r="116" spans="2:11" s="40" customFormat="1" ht="63" x14ac:dyDescent="0.25">
      <c r="B116" s="6" t="s">
        <v>249</v>
      </c>
      <c r="C116" s="27">
        <v>2</v>
      </c>
      <c r="D116" s="7">
        <v>1</v>
      </c>
      <c r="E116" s="8">
        <v>5509</v>
      </c>
      <c r="F116" s="2"/>
      <c r="G116" s="11">
        <f>G117+G119</f>
        <v>13174800</v>
      </c>
      <c r="H116" s="11">
        <f>H117+H119</f>
        <v>13174800</v>
      </c>
      <c r="I116" s="11">
        <f>I117+I119</f>
        <v>469039.58</v>
      </c>
      <c r="J116" s="11">
        <f t="shared" si="18"/>
        <v>3.5601267571424233</v>
      </c>
      <c r="K116" s="11">
        <f t="shared" si="19"/>
        <v>3.5601267571424233</v>
      </c>
    </row>
    <row r="117" spans="2:11" s="40" customFormat="1" ht="63" x14ac:dyDescent="0.25">
      <c r="B117" s="9" t="s">
        <v>55</v>
      </c>
      <c r="C117" s="27">
        <v>2</v>
      </c>
      <c r="D117" s="7">
        <v>1</v>
      </c>
      <c r="E117" s="8">
        <v>5509</v>
      </c>
      <c r="F117" s="2">
        <v>100</v>
      </c>
      <c r="G117" s="11">
        <f>G118</f>
        <v>9111000</v>
      </c>
      <c r="H117" s="11">
        <f>H118</f>
        <v>9111000</v>
      </c>
      <c r="I117" s="11">
        <f>I118</f>
        <v>408418.01</v>
      </c>
      <c r="J117" s="11">
        <f t="shared" si="18"/>
        <v>4.4826913620897813</v>
      </c>
      <c r="K117" s="11">
        <f t="shared" si="19"/>
        <v>4.4826913620897813</v>
      </c>
    </row>
    <row r="118" spans="2:11" s="40" customFormat="1" ht="31.5" x14ac:dyDescent="0.25">
      <c r="B118" s="9" t="s">
        <v>151</v>
      </c>
      <c r="C118" s="27">
        <v>2</v>
      </c>
      <c r="D118" s="7">
        <v>1</v>
      </c>
      <c r="E118" s="8">
        <v>5509</v>
      </c>
      <c r="F118" s="2">
        <v>120</v>
      </c>
      <c r="G118" s="11">
        <v>9111000</v>
      </c>
      <c r="H118" s="11">
        <v>9111000</v>
      </c>
      <c r="I118" s="11">
        <v>408418.01</v>
      </c>
      <c r="J118" s="11">
        <f t="shared" si="18"/>
        <v>4.4826913620897813</v>
      </c>
      <c r="K118" s="11">
        <f t="shared" si="19"/>
        <v>4.4826913620897813</v>
      </c>
    </row>
    <row r="119" spans="2:11" s="40" customFormat="1" ht="31.5" x14ac:dyDescent="0.25">
      <c r="B119" s="9" t="s">
        <v>72</v>
      </c>
      <c r="C119" s="27">
        <v>2</v>
      </c>
      <c r="D119" s="7">
        <v>1</v>
      </c>
      <c r="E119" s="8">
        <v>5509</v>
      </c>
      <c r="F119" s="2">
        <v>200</v>
      </c>
      <c r="G119" s="11">
        <f>G120</f>
        <v>4063800</v>
      </c>
      <c r="H119" s="11">
        <f>H120</f>
        <v>4063800</v>
      </c>
      <c r="I119" s="11">
        <f>I120</f>
        <v>60621.57</v>
      </c>
      <c r="J119" s="11">
        <f t="shared" si="18"/>
        <v>1.4917459028495497</v>
      </c>
      <c r="K119" s="11">
        <f t="shared" si="19"/>
        <v>1.4917459028495497</v>
      </c>
    </row>
    <row r="120" spans="2:11" s="40" customFormat="1" ht="31.5" x14ac:dyDescent="0.25">
      <c r="B120" s="9" t="s">
        <v>73</v>
      </c>
      <c r="C120" s="27">
        <v>2</v>
      </c>
      <c r="D120" s="7">
        <v>1</v>
      </c>
      <c r="E120" s="8">
        <v>5509</v>
      </c>
      <c r="F120" s="2">
        <v>240</v>
      </c>
      <c r="G120" s="11">
        <v>4063800</v>
      </c>
      <c r="H120" s="11">
        <v>4063800</v>
      </c>
      <c r="I120" s="11">
        <v>60621.57</v>
      </c>
      <c r="J120" s="11">
        <f t="shared" si="18"/>
        <v>1.4917459028495497</v>
      </c>
      <c r="K120" s="11">
        <f t="shared" si="19"/>
        <v>1.4917459028495497</v>
      </c>
    </row>
    <row r="121" spans="2:11" s="40" customFormat="1" ht="63" x14ac:dyDescent="0.25">
      <c r="B121" s="6" t="s">
        <v>250</v>
      </c>
      <c r="C121" s="27">
        <v>2</v>
      </c>
      <c r="D121" s="7">
        <v>1</v>
      </c>
      <c r="E121" s="8">
        <v>5510</v>
      </c>
      <c r="F121" s="2"/>
      <c r="G121" s="11">
        <f t="shared" ref="G121:I122" si="24">G122</f>
        <v>6647200</v>
      </c>
      <c r="H121" s="11">
        <f t="shared" si="24"/>
        <v>6647200</v>
      </c>
      <c r="I121" s="11">
        <f t="shared" si="24"/>
        <v>0</v>
      </c>
      <c r="J121" s="11">
        <f t="shared" si="18"/>
        <v>0</v>
      </c>
      <c r="K121" s="11">
        <f t="shared" si="19"/>
        <v>0</v>
      </c>
    </row>
    <row r="122" spans="2:11" s="40" customFormat="1" ht="31.5" x14ac:dyDescent="0.25">
      <c r="B122" s="9" t="s">
        <v>67</v>
      </c>
      <c r="C122" s="27">
        <v>2</v>
      </c>
      <c r="D122" s="7">
        <v>1</v>
      </c>
      <c r="E122" s="8">
        <v>5510</v>
      </c>
      <c r="F122" s="2">
        <v>600</v>
      </c>
      <c r="G122" s="11">
        <f t="shared" si="24"/>
        <v>6647200</v>
      </c>
      <c r="H122" s="11">
        <f t="shared" si="24"/>
        <v>6647200</v>
      </c>
      <c r="I122" s="11">
        <f t="shared" si="24"/>
        <v>0</v>
      </c>
      <c r="J122" s="11">
        <f t="shared" si="18"/>
        <v>0</v>
      </c>
      <c r="K122" s="11">
        <f t="shared" si="19"/>
        <v>0</v>
      </c>
    </row>
    <row r="123" spans="2:11" s="40" customFormat="1" ht="15.75" x14ac:dyDescent="0.25">
      <c r="B123" s="9" t="s">
        <v>68</v>
      </c>
      <c r="C123" s="27">
        <v>2</v>
      </c>
      <c r="D123" s="7">
        <v>1</v>
      </c>
      <c r="E123" s="8">
        <v>5510</v>
      </c>
      <c r="F123" s="2">
        <v>610</v>
      </c>
      <c r="G123" s="11">
        <v>6647200</v>
      </c>
      <c r="H123" s="11">
        <v>6647200</v>
      </c>
      <c r="I123" s="11"/>
      <c r="J123" s="11">
        <f t="shared" si="18"/>
        <v>0</v>
      </c>
      <c r="K123" s="11">
        <f t="shared" si="19"/>
        <v>0</v>
      </c>
    </row>
    <row r="124" spans="2:11" s="40" customFormat="1" ht="47.25" x14ac:dyDescent="0.25">
      <c r="B124" s="6" t="s">
        <v>202</v>
      </c>
      <c r="C124" s="27">
        <v>2</v>
      </c>
      <c r="D124" s="7">
        <v>2</v>
      </c>
      <c r="E124" s="8">
        <v>0</v>
      </c>
      <c r="F124" s="2"/>
      <c r="G124" s="11">
        <f>G125+G128+G131+G134</f>
        <v>6534000</v>
      </c>
      <c r="H124" s="11">
        <f>H125+H128+H131+H134</f>
        <v>6534000</v>
      </c>
      <c r="I124" s="11">
        <f>I125+I128+I131+I134</f>
        <v>581480</v>
      </c>
      <c r="J124" s="11">
        <f t="shared" si="18"/>
        <v>8.899295990205081</v>
      </c>
      <c r="K124" s="11">
        <f t="shared" si="19"/>
        <v>8.899295990205081</v>
      </c>
    </row>
    <row r="125" spans="2:11" s="40" customFormat="1" ht="94.5" x14ac:dyDescent="0.25">
      <c r="B125" s="6" t="s">
        <v>203</v>
      </c>
      <c r="C125" s="27">
        <v>2</v>
      </c>
      <c r="D125" s="7">
        <v>2</v>
      </c>
      <c r="E125" s="8">
        <v>3263</v>
      </c>
      <c r="F125" s="2"/>
      <c r="G125" s="11">
        <f t="shared" ref="G125:I126" si="25">G126</f>
        <v>4638000</v>
      </c>
      <c r="H125" s="11">
        <f t="shared" si="25"/>
        <v>4638000</v>
      </c>
      <c r="I125" s="11">
        <f t="shared" si="25"/>
        <v>536480</v>
      </c>
      <c r="J125" s="11">
        <f t="shared" si="18"/>
        <v>11.567054764984908</v>
      </c>
      <c r="K125" s="11">
        <f t="shared" si="19"/>
        <v>11.567054764984908</v>
      </c>
    </row>
    <row r="126" spans="2:11" s="40" customFormat="1" ht="15.75" x14ac:dyDescent="0.25">
      <c r="B126" s="9" t="s">
        <v>7</v>
      </c>
      <c r="C126" s="27">
        <v>2</v>
      </c>
      <c r="D126" s="7">
        <v>2</v>
      </c>
      <c r="E126" s="8">
        <v>3263</v>
      </c>
      <c r="F126" s="2">
        <v>300</v>
      </c>
      <c r="G126" s="11">
        <f t="shared" si="25"/>
        <v>4638000</v>
      </c>
      <c r="H126" s="11">
        <f t="shared" si="25"/>
        <v>4638000</v>
      </c>
      <c r="I126" s="11">
        <f t="shared" si="25"/>
        <v>536480</v>
      </c>
      <c r="J126" s="11">
        <f t="shared" si="18"/>
        <v>11.567054764984908</v>
      </c>
      <c r="K126" s="11">
        <f t="shared" si="19"/>
        <v>11.567054764984908</v>
      </c>
    </row>
    <row r="127" spans="2:11" s="40" customFormat="1" ht="31.5" x14ac:dyDescent="0.25">
      <c r="B127" s="9" t="s">
        <v>204</v>
      </c>
      <c r="C127" s="27">
        <v>2</v>
      </c>
      <c r="D127" s="7">
        <v>2</v>
      </c>
      <c r="E127" s="8">
        <v>3263</v>
      </c>
      <c r="F127" s="2">
        <v>320</v>
      </c>
      <c r="G127" s="11">
        <v>4638000</v>
      </c>
      <c r="H127" s="11">
        <v>4638000</v>
      </c>
      <c r="I127" s="11">
        <v>536480</v>
      </c>
      <c r="J127" s="11">
        <f t="shared" si="18"/>
        <v>11.567054764984908</v>
      </c>
      <c r="K127" s="11">
        <f t="shared" si="19"/>
        <v>11.567054764984908</v>
      </c>
    </row>
    <row r="128" spans="2:11" s="40" customFormat="1" ht="63" x14ac:dyDescent="0.25">
      <c r="B128" s="6" t="s">
        <v>205</v>
      </c>
      <c r="C128" s="27">
        <v>2</v>
      </c>
      <c r="D128" s="7">
        <v>2</v>
      </c>
      <c r="E128" s="8">
        <v>3662</v>
      </c>
      <c r="F128" s="2"/>
      <c r="G128" s="11">
        <f t="shared" ref="G128:I129" si="26">G129</f>
        <v>676000</v>
      </c>
      <c r="H128" s="11">
        <f t="shared" si="26"/>
        <v>676000</v>
      </c>
      <c r="I128" s="11">
        <f t="shared" si="26"/>
        <v>45000</v>
      </c>
      <c r="J128" s="11">
        <f t="shared" si="18"/>
        <v>6.6568047337278111</v>
      </c>
      <c r="K128" s="11">
        <f t="shared" si="19"/>
        <v>6.6568047337278111</v>
      </c>
    </row>
    <row r="129" spans="2:11" s="40" customFormat="1" ht="15.75" x14ac:dyDescent="0.25">
      <c r="B129" s="9" t="s">
        <v>7</v>
      </c>
      <c r="C129" s="27">
        <v>2</v>
      </c>
      <c r="D129" s="7">
        <v>2</v>
      </c>
      <c r="E129" s="8">
        <v>3662</v>
      </c>
      <c r="F129" s="2">
        <v>300</v>
      </c>
      <c r="G129" s="11">
        <f t="shared" si="26"/>
        <v>676000</v>
      </c>
      <c r="H129" s="11">
        <f t="shared" si="26"/>
        <v>676000</v>
      </c>
      <c r="I129" s="11">
        <f t="shared" si="26"/>
        <v>45000</v>
      </c>
      <c r="J129" s="11">
        <f t="shared" si="18"/>
        <v>6.6568047337278111</v>
      </c>
      <c r="K129" s="11">
        <f t="shared" si="19"/>
        <v>6.6568047337278111</v>
      </c>
    </row>
    <row r="130" spans="2:11" s="40" customFormat="1" ht="15.75" x14ac:dyDescent="0.25">
      <c r="B130" s="9" t="s">
        <v>206</v>
      </c>
      <c r="C130" s="27">
        <v>2</v>
      </c>
      <c r="D130" s="7">
        <v>2</v>
      </c>
      <c r="E130" s="8">
        <v>3662</v>
      </c>
      <c r="F130" s="1">
        <v>360</v>
      </c>
      <c r="G130" s="11">
        <v>676000</v>
      </c>
      <c r="H130" s="11">
        <v>676000</v>
      </c>
      <c r="I130" s="11">
        <v>45000</v>
      </c>
      <c r="J130" s="11">
        <f t="shared" si="18"/>
        <v>6.6568047337278111</v>
      </c>
      <c r="K130" s="11">
        <f t="shared" si="19"/>
        <v>6.6568047337278111</v>
      </c>
    </row>
    <row r="131" spans="2:11" s="40" customFormat="1" ht="63" x14ac:dyDescent="0.25">
      <c r="B131" s="6" t="s">
        <v>106</v>
      </c>
      <c r="C131" s="27">
        <v>2</v>
      </c>
      <c r="D131" s="7">
        <v>2</v>
      </c>
      <c r="E131" s="8">
        <v>7812</v>
      </c>
      <c r="F131" s="2"/>
      <c r="G131" s="11">
        <f t="shared" ref="G131:I132" si="27">G132</f>
        <v>1200000</v>
      </c>
      <c r="H131" s="11">
        <f t="shared" si="27"/>
        <v>1200000</v>
      </c>
      <c r="I131" s="11">
        <f t="shared" si="27"/>
        <v>0</v>
      </c>
      <c r="J131" s="11">
        <f t="shared" si="18"/>
        <v>0</v>
      </c>
      <c r="K131" s="11">
        <f t="shared" si="19"/>
        <v>0</v>
      </c>
    </row>
    <row r="132" spans="2:11" s="40" customFormat="1" ht="15.75" x14ac:dyDescent="0.25">
      <c r="B132" s="9" t="s">
        <v>186</v>
      </c>
      <c r="C132" s="27">
        <v>2</v>
      </c>
      <c r="D132" s="7">
        <v>2</v>
      </c>
      <c r="E132" s="8">
        <v>7812</v>
      </c>
      <c r="F132" s="2">
        <v>800</v>
      </c>
      <c r="G132" s="11">
        <f t="shared" si="27"/>
        <v>1200000</v>
      </c>
      <c r="H132" s="11">
        <f t="shared" si="27"/>
        <v>1200000</v>
      </c>
      <c r="I132" s="11">
        <f t="shared" si="27"/>
        <v>0</v>
      </c>
      <c r="J132" s="11">
        <f t="shared" si="18"/>
        <v>0</v>
      </c>
      <c r="K132" s="11">
        <f t="shared" si="19"/>
        <v>0</v>
      </c>
    </row>
    <row r="133" spans="2:11" s="40" customFormat="1" ht="47.25" x14ac:dyDescent="0.25">
      <c r="B133" s="53" t="s">
        <v>207</v>
      </c>
      <c r="C133" s="27">
        <v>2</v>
      </c>
      <c r="D133" s="7">
        <v>2</v>
      </c>
      <c r="E133" s="8">
        <v>7812</v>
      </c>
      <c r="F133" s="5">
        <v>810</v>
      </c>
      <c r="G133" s="11">
        <v>1200000</v>
      </c>
      <c r="H133" s="11">
        <v>1200000</v>
      </c>
      <c r="I133" s="11"/>
      <c r="J133" s="11">
        <f t="shared" si="18"/>
        <v>0</v>
      </c>
      <c r="K133" s="11">
        <f t="shared" si="19"/>
        <v>0</v>
      </c>
    </row>
    <row r="134" spans="2:11" s="40" customFormat="1" ht="63" x14ac:dyDescent="0.25">
      <c r="B134" s="53" t="s">
        <v>107</v>
      </c>
      <c r="C134" s="27">
        <v>2</v>
      </c>
      <c r="D134" s="7">
        <v>2</v>
      </c>
      <c r="E134" s="8">
        <v>9999</v>
      </c>
      <c r="F134" s="5"/>
      <c r="G134" s="11">
        <f t="shared" ref="G134:I135" si="28">G135</f>
        <v>20000</v>
      </c>
      <c r="H134" s="11">
        <f t="shared" si="28"/>
        <v>20000</v>
      </c>
      <c r="I134" s="11">
        <f t="shared" si="28"/>
        <v>0</v>
      </c>
      <c r="J134" s="11">
        <f t="shared" si="18"/>
        <v>0</v>
      </c>
      <c r="K134" s="11">
        <f t="shared" si="19"/>
        <v>0</v>
      </c>
    </row>
    <row r="135" spans="2:11" s="40" customFormat="1" ht="31.5" x14ac:dyDescent="0.25">
      <c r="B135" s="53" t="s">
        <v>72</v>
      </c>
      <c r="C135" s="27">
        <v>2</v>
      </c>
      <c r="D135" s="7">
        <v>2</v>
      </c>
      <c r="E135" s="8">
        <v>9999</v>
      </c>
      <c r="F135" s="55">
        <v>200</v>
      </c>
      <c r="G135" s="11">
        <f t="shared" si="28"/>
        <v>20000</v>
      </c>
      <c r="H135" s="11">
        <f t="shared" si="28"/>
        <v>20000</v>
      </c>
      <c r="I135" s="11">
        <f t="shared" si="28"/>
        <v>0</v>
      </c>
      <c r="J135" s="11">
        <f t="shared" si="18"/>
        <v>0</v>
      </c>
      <c r="K135" s="11">
        <f t="shared" si="19"/>
        <v>0</v>
      </c>
    </row>
    <row r="136" spans="2:11" s="40" customFormat="1" ht="31.5" x14ac:dyDescent="0.25">
      <c r="B136" s="53" t="s">
        <v>73</v>
      </c>
      <c r="C136" s="27">
        <v>2</v>
      </c>
      <c r="D136" s="7">
        <v>2</v>
      </c>
      <c r="E136" s="8">
        <v>9999</v>
      </c>
      <c r="F136" s="55">
        <v>240</v>
      </c>
      <c r="G136" s="11">
        <v>20000</v>
      </c>
      <c r="H136" s="11">
        <v>20000</v>
      </c>
      <c r="I136" s="11"/>
      <c r="J136" s="11">
        <f t="shared" si="18"/>
        <v>0</v>
      </c>
      <c r="K136" s="11">
        <f t="shared" si="19"/>
        <v>0</v>
      </c>
    </row>
    <row r="137" spans="2:11" s="40" customFormat="1" ht="47.25" x14ac:dyDescent="0.25">
      <c r="B137" s="54" t="s">
        <v>208</v>
      </c>
      <c r="C137" s="56">
        <v>2</v>
      </c>
      <c r="D137" s="57">
        <v>3</v>
      </c>
      <c r="E137" s="58">
        <v>0</v>
      </c>
      <c r="F137" s="55"/>
      <c r="G137" s="11">
        <f>G138+G141</f>
        <v>14890200</v>
      </c>
      <c r="H137" s="11">
        <f>H138+H141</f>
        <v>14890200</v>
      </c>
      <c r="I137" s="11">
        <f>I138+I141</f>
        <v>0</v>
      </c>
      <c r="J137" s="11">
        <f t="shared" si="18"/>
        <v>0</v>
      </c>
      <c r="K137" s="11">
        <f t="shared" si="19"/>
        <v>0</v>
      </c>
    </row>
    <row r="138" spans="2:11" s="40" customFormat="1" ht="110.25" x14ac:dyDescent="0.25">
      <c r="B138" s="6" t="s">
        <v>251</v>
      </c>
      <c r="C138" s="56">
        <v>2</v>
      </c>
      <c r="D138" s="57">
        <v>3</v>
      </c>
      <c r="E138" s="58">
        <v>5511</v>
      </c>
      <c r="F138" s="2"/>
      <c r="G138" s="11">
        <f t="shared" ref="G138:I139" si="29">G139</f>
        <v>14455300</v>
      </c>
      <c r="H138" s="11">
        <f t="shared" si="29"/>
        <v>14455300</v>
      </c>
      <c r="I138" s="11">
        <f t="shared" si="29"/>
        <v>0</v>
      </c>
      <c r="J138" s="11">
        <f t="shared" si="18"/>
        <v>0</v>
      </c>
      <c r="K138" s="11">
        <f t="shared" si="19"/>
        <v>0</v>
      </c>
    </row>
    <row r="139" spans="2:11" s="40" customFormat="1" ht="31.5" x14ac:dyDescent="0.25">
      <c r="B139" s="9" t="s">
        <v>72</v>
      </c>
      <c r="C139" s="27">
        <v>2</v>
      </c>
      <c r="D139" s="7">
        <v>3</v>
      </c>
      <c r="E139" s="8">
        <v>5511</v>
      </c>
      <c r="F139" s="2">
        <v>200</v>
      </c>
      <c r="G139" s="11">
        <f t="shared" si="29"/>
        <v>14455300</v>
      </c>
      <c r="H139" s="11">
        <f t="shared" si="29"/>
        <v>14455300</v>
      </c>
      <c r="I139" s="11">
        <f t="shared" si="29"/>
        <v>0</v>
      </c>
      <c r="J139" s="11">
        <f t="shared" si="18"/>
        <v>0</v>
      </c>
      <c r="K139" s="11">
        <f t="shared" si="19"/>
        <v>0</v>
      </c>
    </row>
    <row r="140" spans="2:11" s="40" customFormat="1" ht="31.5" x14ac:dyDescent="0.25">
      <c r="B140" s="9" t="s">
        <v>73</v>
      </c>
      <c r="C140" s="27">
        <v>2</v>
      </c>
      <c r="D140" s="7">
        <v>3</v>
      </c>
      <c r="E140" s="8">
        <v>5511</v>
      </c>
      <c r="F140" s="2">
        <v>240</v>
      </c>
      <c r="G140" s="11">
        <v>14455300</v>
      </c>
      <c r="H140" s="11">
        <v>14455300</v>
      </c>
      <c r="I140" s="11"/>
      <c r="J140" s="11">
        <f t="shared" si="18"/>
        <v>0</v>
      </c>
      <c r="K140" s="11">
        <f t="shared" si="19"/>
        <v>0</v>
      </c>
    </row>
    <row r="141" spans="2:11" s="40" customFormat="1" ht="110.25" x14ac:dyDescent="0.25">
      <c r="B141" s="6" t="s">
        <v>252</v>
      </c>
      <c r="C141" s="27">
        <v>2</v>
      </c>
      <c r="D141" s="7">
        <v>3</v>
      </c>
      <c r="E141" s="8">
        <v>5512</v>
      </c>
      <c r="F141" s="2"/>
      <c r="G141" s="11">
        <f t="shared" ref="G141:I142" si="30">G142</f>
        <v>434900</v>
      </c>
      <c r="H141" s="11">
        <f t="shared" si="30"/>
        <v>434900</v>
      </c>
      <c r="I141" s="11">
        <f t="shared" si="30"/>
        <v>0</v>
      </c>
      <c r="J141" s="11">
        <f t="shared" si="18"/>
        <v>0</v>
      </c>
      <c r="K141" s="11">
        <f t="shared" si="19"/>
        <v>0</v>
      </c>
    </row>
    <row r="142" spans="2:11" s="40" customFormat="1" ht="15.75" x14ac:dyDescent="0.25">
      <c r="B142" s="9" t="s">
        <v>7</v>
      </c>
      <c r="C142" s="27">
        <v>2</v>
      </c>
      <c r="D142" s="7">
        <v>3</v>
      </c>
      <c r="E142" s="8">
        <v>5512</v>
      </c>
      <c r="F142" s="2">
        <v>300</v>
      </c>
      <c r="G142" s="11">
        <f t="shared" si="30"/>
        <v>434900</v>
      </c>
      <c r="H142" s="11">
        <f t="shared" si="30"/>
        <v>434900</v>
      </c>
      <c r="I142" s="11">
        <f t="shared" si="30"/>
        <v>0</v>
      </c>
      <c r="J142" s="11">
        <f t="shared" si="18"/>
        <v>0</v>
      </c>
      <c r="K142" s="11">
        <f t="shared" si="19"/>
        <v>0</v>
      </c>
    </row>
    <row r="143" spans="2:11" s="40" customFormat="1" ht="31.5" x14ac:dyDescent="0.25">
      <c r="B143" s="9" t="s">
        <v>204</v>
      </c>
      <c r="C143" s="27">
        <v>2</v>
      </c>
      <c r="D143" s="7">
        <v>3</v>
      </c>
      <c r="E143" s="8">
        <v>5512</v>
      </c>
      <c r="F143" s="2">
        <v>320</v>
      </c>
      <c r="G143" s="11">
        <v>434900</v>
      </c>
      <c r="H143" s="11">
        <v>434900</v>
      </c>
      <c r="I143" s="11"/>
      <c r="J143" s="11">
        <f t="shared" si="18"/>
        <v>0</v>
      </c>
      <c r="K143" s="11">
        <f t="shared" si="19"/>
        <v>0</v>
      </c>
    </row>
    <row r="144" spans="2:11" s="40" customFormat="1" ht="31.5" x14ac:dyDescent="0.25">
      <c r="B144" s="6" t="s">
        <v>209</v>
      </c>
      <c r="C144" s="27">
        <v>3</v>
      </c>
      <c r="D144" s="7">
        <v>0</v>
      </c>
      <c r="E144" s="8">
        <v>0</v>
      </c>
      <c r="F144" s="2"/>
      <c r="G144" s="11">
        <f>G145+G148</f>
        <v>1600000</v>
      </c>
      <c r="H144" s="11">
        <f>H145+H148</f>
        <v>1600000</v>
      </c>
      <c r="I144" s="11">
        <f>I145+I148</f>
        <v>0</v>
      </c>
      <c r="J144" s="11">
        <f t="shared" si="18"/>
        <v>0</v>
      </c>
      <c r="K144" s="11">
        <f t="shared" si="19"/>
        <v>0</v>
      </c>
    </row>
    <row r="145" spans="2:11" s="40" customFormat="1" ht="94.5" x14ac:dyDescent="0.25">
      <c r="B145" s="6" t="s">
        <v>210</v>
      </c>
      <c r="C145" s="27">
        <v>3</v>
      </c>
      <c r="D145" s="7">
        <v>0</v>
      </c>
      <c r="E145" s="8">
        <v>2106</v>
      </c>
      <c r="F145" s="2"/>
      <c r="G145" s="11">
        <f t="shared" ref="G145:I146" si="31">G146</f>
        <v>1600000</v>
      </c>
      <c r="H145" s="11">
        <f t="shared" si="31"/>
        <v>16000</v>
      </c>
      <c r="I145" s="11">
        <f t="shared" si="31"/>
        <v>0</v>
      </c>
      <c r="J145" s="11">
        <f t="shared" si="18"/>
        <v>0</v>
      </c>
      <c r="K145" s="11">
        <f t="shared" si="19"/>
        <v>0</v>
      </c>
    </row>
    <row r="146" spans="2:11" s="40" customFormat="1" ht="31.5" x14ac:dyDescent="0.25">
      <c r="B146" s="9" t="s">
        <v>72</v>
      </c>
      <c r="C146" s="27">
        <v>3</v>
      </c>
      <c r="D146" s="7">
        <v>0</v>
      </c>
      <c r="E146" s="8">
        <v>2106</v>
      </c>
      <c r="F146" s="2">
        <v>200</v>
      </c>
      <c r="G146" s="11">
        <f t="shared" si="31"/>
        <v>1600000</v>
      </c>
      <c r="H146" s="11">
        <f t="shared" si="31"/>
        <v>16000</v>
      </c>
      <c r="I146" s="11">
        <f t="shared" si="31"/>
        <v>0</v>
      </c>
      <c r="J146" s="11">
        <f t="shared" si="18"/>
        <v>0</v>
      </c>
      <c r="K146" s="11">
        <f t="shared" si="19"/>
        <v>0</v>
      </c>
    </row>
    <row r="147" spans="2:11" s="40" customFormat="1" ht="31.5" x14ac:dyDescent="0.25">
      <c r="B147" s="9" t="s">
        <v>73</v>
      </c>
      <c r="C147" s="27">
        <v>3</v>
      </c>
      <c r="D147" s="7">
        <v>0</v>
      </c>
      <c r="E147" s="8">
        <v>2106</v>
      </c>
      <c r="F147" s="2">
        <v>240</v>
      </c>
      <c r="G147" s="11">
        <v>1600000</v>
      </c>
      <c r="H147" s="11">
        <v>16000</v>
      </c>
      <c r="I147" s="11"/>
      <c r="J147" s="11">
        <f t="shared" si="18"/>
        <v>0</v>
      </c>
      <c r="K147" s="11">
        <f t="shared" si="19"/>
        <v>0</v>
      </c>
    </row>
    <row r="148" spans="2:11" s="40" customFormat="1" ht="94.5" x14ac:dyDescent="0.25">
      <c r="B148" s="9" t="s">
        <v>108</v>
      </c>
      <c r="C148" s="27">
        <v>3</v>
      </c>
      <c r="D148" s="7">
        <v>0</v>
      </c>
      <c r="E148" s="8">
        <v>5431</v>
      </c>
      <c r="F148" s="2"/>
      <c r="G148" s="11">
        <f>G149</f>
        <v>0</v>
      </c>
      <c r="H148" s="11">
        <f>H149</f>
        <v>1584000</v>
      </c>
      <c r="I148" s="11"/>
      <c r="J148" s="11"/>
      <c r="K148" s="11">
        <f t="shared" si="19"/>
        <v>0</v>
      </c>
    </row>
    <row r="149" spans="2:11" s="40" customFormat="1" ht="31.5" x14ac:dyDescent="0.25">
      <c r="B149" s="9" t="s">
        <v>72</v>
      </c>
      <c r="C149" s="27">
        <v>3</v>
      </c>
      <c r="D149" s="7">
        <v>0</v>
      </c>
      <c r="E149" s="8">
        <v>5431</v>
      </c>
      <c r="F149" s="2">
        <v>200</v>
      </c>
      <c r="G149" s="11">
        <f>G150</f>
        <v>0</v>
      </c>
      <c r="H149" s="11">
        <f>H150</f>
        <v>1584000</v>
      </c>
      <c r="I149" s="11"/>
      <c r="J149" s="11"/>
      <c r="K149" s="11">
        <f t="shared" si="19"/>
        <v>0</v>
      </c>
    </row>
    <row r="150" spans="2:11" s="40" customFormat="1" ht="31.5" x14ac:dyDescent="0.25">
      <c r="B150" s="9" t="s">
        <v>73</v>
      </c>
      <c r="C150" s="27">
        <v>3</v>
      </c>
      <c r="D150" s="7">
        <v>0</v>
      </c>
      <c r="E150" s="8">
        <v>5431</v>
      </c>
      <c r="F150" s="2">
        <v>240</v>
      </c>
      <c r="G150" s="11"/>
      <c r="H150" s="11">
        <v>1584000</v>
      </c>
      <c r="I150" s="11"/>
      <c r="J150" s="11"/>
      <c r="K150" s="11">
        <f t="shared" si="19"/>
        <v>0</v>
      </c>
    </row>
    <row r="151" spans="2:11" s="40" customFormat="1" ht="47.25" x14ac:dyDescent="0.25">
      <c r="B151" s="6" t="s">
        <v>211</v>
      </c>
      <c r="C151" s="27">
        <v>4</v>
      </c>
      <c r="D151" s="7">
        <v>0</v>
      </c>
      <c r="E151" s="8">
        <v>0</v>
      </c>
      <c r="F151" s="2"/>
      <c r="G151" s="11">
        <f>G152+G178+G191+G195</f>
        <v>167741900</v>
      </c>
      <c r="H151" s="11">
        <f>H152+H178+H191+H195</f>
        <v>167741900</v>
      </c>
      <c r="I151" s="11">
        <f>I152+I178+I191+I195</f>
        <v>18025502.229999997</v>
      </c>
      <c r="J151" s="11">
        <f t="shared" si="18"/>
        <v>10.745974756456196</v>
      </c>
      <c r="K151" s="11">
        <f t="shared" si="19"/>
        <v>10.745974756456196</v>
      </c>
    </row>
    <row r="152" spans="2:11" s="40" customFormat="1" ht="63" x14ac:dyDescent="0.25">
      <c r="B152" s="6" t="s">
        <v>212</v>
      </c>
      <c r="C152" s="27">
        <v>4</v>
      </c>
      <c r="D152" s="7">
        <v>1</v>
      </c>
      <c r="E152" s="8">
        <v>0</v>
      </c>
      <c r="F152" s="2"/>
      <c r="G152" s="11">
        <f>G153+G156+G159+G162+G171+G168+G174+G165</f>
        <v>53046900</v>
      </c>
      <c r="H152" s="11">
        <f>H153+H156+H159+H162+H171+H168+H174+H165</f>
        <v>53046900</v>
      </c>
      <c r="I152" s="11">
        <f>I153+I156+I159+I162+I171+I168+I174+I165</f>
        <v>6425810.1600000001</v>
      </c>
      <c r="J152" s="11">
        <f t="shared" si="18"/>
        <v>12.113450851981925</v>
      </c>
      <c r="K152" s="11">
        <f t="shared" si="19"/>
        <v>12.113450851981925</v>
      </c>
    </row>
    <row r="153" spans="2:11" s="40" customFormat="1" ht="94.5" x14ac:dyDescent="0.25">
      <c r="B153" s="6" t="s">
        <v>213</v>
      </c>
      <c r="C153" s="27">
        <v>4</v>
      </c>
      <c r="D153" s="7">
        <v>1</v>
      </c>
      <c r="E153" s="8">
        <v>59</v>
      </c>
      <c r="F153" s="2"/>
      <c r="G153" s="11">
        <f t="shared" ref="G153:I154" si="32">G154</f>
        <v>50099100</v>
      </c>
      <c r="H153" s="11">
        <f t="shared" si="32"/>
        <v>47752100</v>
      </c>
      <c r="I153" s="11">
        <f t="shared" si="32"/>
        <v>6253469.4100000001</v>
      </c>
      <c r="J153" s="11">
        <f t="shared" si="18"/>
        <v>12.482199101381063</v>
      </c>
      <c r="K153" s="11">
        <f t="shared" si="19"/>
        <v>13.095695079378707</v>
      </c>
    </row>
    <row r="154" spans="2:11" s="40" customFormat="1" ht="31.5" x14ac:dyDescent="0.25">
      <c r="B154" s="9" t="s">
        <v>67</v>
      </c>
      <c r="C154" s="27">
        <v>4</v>
      </c>
      <c r="D154" s="7">
        <v>1</v>
      </c>
      <c r="E154" s="8">
        <v>59</v>
      </c>
      <c r="F154" s="2">
        <v>600</v>
      </c>
      <c r="G154" s="11">
        <f t="shared" si="32"/>
        <v>50099100</v>
      </c>
      <c r="H154" s="11">
        <f t="shared" si="32"/>
        <v>47752100</v>
      </c>
      <c r="I154" s="11">
        <f t="shared" si="32"/>
        <v>6253469.4100000001</v>
      </c>
      <c r="J154" s="11">
        <f t="shared" si="18"/>
        <v>12.482199101381063</v>
      </c>
      <c r="K154" s="11">
        <f t="shared" si="19"/>
        <v>13.095695079378707</v>
      </c>
    </row>
    <row r="155" spans="2:11" s="40" customFormat="1" ht="15.75" x14ac:dyDescent="0.25">
      <c r="B155" s="9" t="s">
        <v>69</v>
      </c>
      <c r="C155" s="27">
        <v>4</v>
      </c>
      <c r="D155" s="7">
        <v>1</v>
      </c>
      <c r="E155" s="8">
        <v>59</v>
      </c>
      <c r="F155" s="2">
        <v>620</v>
      </c>
      <c r="G155" s="11">
        <v>50099100</v>
      </c>
      <c r="H155" s="11">
        <v>47752100</v>
      </c>
      <c r="I155" s="11">
        <v>6253469.4100000001</v>
      </c>
      <c r="J155" s="11">
        <f t="shared" si="18"/>
        <v>12.482199101381063</v>
      </c>
      <c r="K155" s="11">
        <f t="shared" si="19"/>
        <v>13.095695079378707</v>
      </c>
    </row>
    <row r="156" spans="2:11" s="40" customFormat="1" ht="94.5" x14ac:dyDescent="0.25">
      <c r="B156" s="6" t="s">
        <v>214</v>
      </c>
      <c r="C156" s="27">
        <v>4</v>
      </c>
      <c r="D156" s="7">
        <v>1</v>
      </c>
      <c r="E156" s="8">
        <v>2108</v>
      </c>
      <c r="F156" s="2"/>
      <c r="G156" s="11">
        <f>G157</f>
        <v>106800</v>
      </c>
      <c r="H156" s="11">
        <f>H157</f>
        <v>106800</v>
      </c>
      <c r="I156" s="11">
        <f>I157</f>
        <v>0</v>
      </c>
      <c r="J156" s="11">
        <f t="shared" si="18"/>
        <v>0</v>
      </c>
      <c r="K156" s="11">
        <f t="shared" si="19"/>
        <v>0</v>
      </c>
    </row>
    <row r="157" spans="2:11" s="40" customFormat="1" ht="31.5" x14ac:dyDescent="0.25">
      <c r="B157" s="9" t="s">
        <v>67</v>
      </c>
      <c r="C157" s="27">
        <v>4</v>
      </c>
      <c r="D157" s="7">
        <v>1</v>
      </c>
      <c r="E157" s="8">
        <v>2108</v>
      </c>
      <c r="F157" s="2">
        <v>600</v>
      </c>
      <c r="G157" s="11">
        <f>G158</f>
        <v>106800</v>
      </c>
      <c r="H157" s="11">
        <f t="shared" ref="H157:I157" si="33">H158</f>
        <v>106800</v>
      </c>
      <c r="I157" s="11">
        <f t="shared" si="33"/>
        <v>0</v>
      </c>
      <c r="J157" s="11">
        <f t="shared" si="18"/>
        <v>0</v>
      </c>
      <c r="K157" s="11">
        <f t="shared" si="19"/>
        <v>0</v>
      </c>
    </row>
    <row r="158" spans="2:11" s="40" customFormat="1" ht="15.75" x14ac:dyDescent="0.25">
      <c r="B158" s="9" t="s">
        <v>68</v>
      </c>
      <c r="C158" s="27">
        <v>4</v>
      </c>
      <c r="D158" s="7">
        <v>1</v>
      </c>
      <c r="E158" s="8">
        <v>2108</v>
      </c>
      <c r="F158" s="2">
        <v>610</v>
      </c>
      <c r="G158" s="11">
        <v>106800</v>
      </c>
      <c r="H158" s="11">
        <v>106800</v>
      </c>
      <c r="I158" s="11"/>
      <c r="J158" s="11">
        <f t="shared" si="18"/>
        <v>0</v>
      </c>
      <c r="K158" s="11">
        <f t="shared" si="19"/>
        <v>0</v>
      </c>
    </row>
    <row r="159" spans="2:11" s="40" customFormat="1" ht="110.25" x14ac:dyDescent="0.25">
      <c r="B159" s="6" t="s">
        <v>37</v>
      </c>
      <c r="C159" s="27">
        <v>4</v>
      </c>
      <c r="D159" s="7">
        <v>1</v>
      </c>
      <c r="E159" s="8">
        <v>5144</v>
      </c>
      <c r="F159" s="2"/>
      <c r="G159" s="11">
        <f t="shared" ref="G159:I160" si="34">G160</f>
        <v>11200</v>
      </c>
      <c r="H159" s="11">
        <f t="shared" si="34"/>
        <v>11200</v>
      </c>
      <c r="I159" s="11">
        <f t="shared" si="34"/>
        <v>0</v>
      </c>
      <c r="J159" s="11">
        <f t="shared" si="18"/>
        <v>0</v>
      </c>
      <c r="K159" s="11">
        <f t="shared" si="19"/>
        <v>0</v>
      </c>
    </row>
    <row r="160" spans="2:11" s="40" customFormat="1" ht="31.5" x14ac:dyDescent="0.25">
      <c r="B160" s="9" t="s">
        <v>67</v>
      </c>
      <c r="C160" s="27">
        <v>4</v>
      </c>
      <c r="D160" s="7">
        <v>1</v>
      </c>
      <c r="E160" s="8">
        <v>5144</v>
      </c>
      <c r="F160" s="2">
        <v>600</v>
      </c>
      <c r="G160" s="11">
        <f t="shared" si="34"/>
        <v>11200</v>
      </c>
      <c r="H160" s="11">
        <f t="shared" si="34"/>
        <v>11200</v>
      </c>
      <c r="I160" s="11">
        <f t="shared" si="34"/>
        <v>0</v>
      </c>
      <c r="J160" s="11">
        <f t="shared" si="18"/>
        <v>0</v>
      </c>
      <c r="K160" s="11">
        <f t="shared" si="19"/>
        <v>0</v>
      </c>
    </row>
    <row r="161" spans="2:11" s="40" customFormat="1" ht="15.75" x14ac:dyDescent="0.25">
      <c r="B161" s="9" t="s">
        <v>69</v>
      </c>
      <c r="C161" s="27">
        <v>4</v>
      </c>
      <c r="D161" s="7">
        <v>1</v>
      </c>
      <c r="E161" s="8">
        <v>5144</v>
      </c>
      <c r="F161" s="2">
        <v>620</v>
      </c>
      <c r="G161" s="11">
        <v>11200</v>
      </c>
      <c r="H161" s="11">
        <v>11200</v>
      </c>
      <c r="I161" s="11"/>
      <c r="J161" s="11">
        <f t="shared" si="18"/>
        <v>0</v>
      </c>
      <c r="K161" s="11">
        <f t="shared" si="19"/>
        <v>0</v>
      </c>
    </row>
    <row r="162" spans="2:11" s="40" customFormat="1" ht="110.25" x14ac:dyDescent="0.25">
      <c r="B162" s="6" t="s">
        <v>38</v>
      </c>
      <c r="C162" s="27">
        <v>4</v>
      </c>
      <c r="D162" s="7">
        <v>1</v>
      </c>
      <c r="E162" s="8">
        <v>5417</v>
      </c>
      <c r="F162" s="2"/>
      <c r="G162" s="11">
        <f>G163</f>
        <v>605200</v>
      </c>
      <c r="H162" s="11">
        <f>H163</f>
        <v>605200</v>
      </c>
      <c r="I162" s="11">
        <f>I163+I165</f>
        <v>0</v>
      </c>
      <c r="J162" s="11">
        <f t="shared" si="18"/>
        <v>0</v>
      </c>
      <c r="K162" s="11">
        <f t="shared" si="19"/>
        <v>0</v>
      </c>
    </row>
    <row r="163" spans="2:11" s="40" customFormat="1" ht="31.5" x14ac:dyDescent="0.25">
      <c r="B163" s="9" t="s">
        <v>67</v>
      </c>
      <c r="C163" s="27">
        <v>4</v>
      </c>
      <c r="D163" s="7">
        <v>1</v>
      </c>
      <c r="E163" s="8">
        <v>5417</v>
      </c>
      <c r="F163" s="2">
        <v>600</v>
      </c>
      <c r="G163" s="11">
        <f>G164</f>
        <v>605200</v>
      </c>
      <c r="H163" s="11">
        <f>H164</f>
        <v>605200</v>
      </c>
      <c r="I163" s="11">
        <f>I164</f>
        <v>0</v>
      </c>
      <c r="J163" s="11">
        <f t="shared" si="18"/>
        <v>0</v>
      </c>
      <c r="K163" s="11">
        <f t="shared" si="19"/>
        <v>0</v>
      </c>
    </row>
    <row r="164" spans="2:11" s="40" customFormat="1" ht="15.75" x14ac:dyDescent="0.25">
      <c r="B164" s="9" t="s">
        <v>68</v>
      </c>
      <c r="C164" s="27">
        <v>4</v>
      </c>
      <c r="D164" s="7">
        <v>1</v>
      </c>
      <c r="E164" s="8">
        <v>5417</v>
      </c>
      <c r="F164" s="2">
        <v>610</v>
      </c>
      <c r="G164" s="11">
        <v>605200</v>
      </c>
      <c r="H164" s="11">
        <v>605200</v>
      </c>
      <c r="I164" s="11"/>
      <c r="J164" s="11">
        <f t="shared" ref="J164:J227" si="35">I164/G164*100</f>
        <v>0</v>
      </c>
      <c r="K164" s="11">
        <f t="shared" ref="K164:K227" si="36">I164/H164*100</f>
        <v>0</v>
      </c>
    </row>
    <row r="165" spans="2:11" s="40" customFormat="1" ht="94.5" x14ac:dyDescent="0.25">
      <c r="B165" s="9" t="s">
        <v>39</v>
      </c>
      <c r="C165" s="27">
        <v>4</v>
      </c>
      <c r="D165" s="7">
        <v>1</v>
      </c>
      <c r="E165" s="8">
        <v>5418</v>
      </c>
      <c r="F165" s="2"/>
      <c r="G165" s="11">
        <f>G166</f>
        <v>520000</v>
      </c>
      <c r="H165" s="11">
        <f>H166</f>
        <v>520000</v>
      </c>
      <c r="I165" s="11">
        <f>I166+I167</f>
        <v>0</v>
      </c>
      <c r="J165" s="11">
        <f t="shared" si="35"/>
        <v>0</v>
      </c>
      <c r="K165" s="11">
        <f t="shared" si="36"/>
        <v>0</v>
      </c>
    </row>
    <row r="166" spans="2:11" s="40" customFormat="1" ht="31.5" x14ac:dyDescent="0.25">
      <c r="B166" s="9" t="s">
        <v>67</v>
      </c>
      <c r="C166" s="27">
        <v>4</v>
      </c>
      <c r="D166" s="7">
        <v>1</v>
      </c>
      <c r="E166" s="8">
        <v>5418</v>
      </c>
      <c r="F166" s="2">
        <v>600</v>
      </c>
      <c r="G166" s="11">
        <f>G167</f>
        <v>520000</v>
      </c>
      <c r="H166" s="11">
        <f>H167</f>
        <v>520000</v>
      </c>
      <c r="I166" s="11"/>
      <c r="J166" s="11">
        <f t="shared" si="35"/>
        <v>0</v>
      </c>
      <c r="K166" s="11">
        <f t="shared" si="36"/>
        <v>0</v>
      </c>
    </row>
    <row r="167" spans="2:11" s="40" customFormat="1" ht="15.75" x14ac:dyDescent="0.25">
      <c r="B167" s="9" t="s">
        <v>69</v>
      </c>
      <c r="C167" s="27">
        <v>4</v>
      </c>
      <c r="D167" s="7">
        <v>1</v>
      </c>
      <c r="E167" s="8">
        <v>5418</v>
      </c>
      <c r="F167" s="2">
        <v>620</v>
      </c>
      <c r="G167" s="11">
        <v>520000</v>
      </c>
      <c r="H167" s="11">
        <v>520000</v>
      </c>
      <c r="I167" s="11"/>
      <c r="J167" s="11">
        <f t="shared" si="35"/>
        <v>0</v>
      </c>
      <c r="K167" s="11">
        <f t="shared" si="36"/>
        <v>0</v>
      </c>
    </row>
    <row r="168" spans="2:11" s="40" customFormat="1" ht="173.25" x14ac:dyDescent="0.25">
      <c r="B168" s="9" t="s">
        <v>40</v>
      </c>
      <c r="C168" s="27">
        <v>4</v>
      </c>
      <c r="D168" s="7">
        <v>1</v>
      </c>
      <c r="E168" s="8">
        <v>5471</v>
      </c>
      <c r="F168" s="2"/>
      <c r="G168" s="11"/>
      <c r="H168" s="11">
        <f>H169</f>
        <v>2347000</v>
      </c>
      <c r="I168" s="11">
        <f>I169</f>
        <v>169340.75</v>
      </c>
      <c r="J168" s="11"/>
      <c r="K168" s="11">
        <f t="shared" si="36"/>
        <v>7.2152002556455059</v>
      </c>
    </row>
    <row r="169" spans="2:11" s="40" customFormat="1" ht="31.5" x14ac:dyDescent="0.25">
      <c r="B169" s="9" t="s">
        <v>67</v>
      </c>
      <c r="C169" s="27">
        <v>4</v>
      </c>
      <c r="D169" s="7">
        <v>1</v>
      </c>
      <c r="E169" s="8">
        <v>5471</v>
      </c>
      <c r="F169" s="2">
        <v>600</v>
      </c>
      <c r="G169" s="11"/>
      <c r="H169" s="11">
        <f>H170</f>
        <v>2347000</v>
      </c>
      <c r="I169" s="11">
        <f>I170</f>
        <v>169340.75</v>
      </c>
      <c r="J169" s="11"/>
      <c r="K169" s="11">
        <f t="shared" si="36"/>
        <v>7.2152002556455059</v>
      </c>
    </row>
    <row r="170" spans="2:11" s="40" customFormat="1" ht="15.75" x14ac:dyDescent="0.25">
      <c r="B170" s="9" t="s">
        <v>69</v>
      </c>
      <c r="C170" s="27">
        <v>4</v>
      </c>
      <c r="D170" s="7">
        <v>1</v>
      </c>
      <c r="E170" s="8">
        <v>5471</v>
      </c>
      <c r="F170" s="2">
        <v>620</v>
      </c>
      <c r="G170" s="11"/>
      <c r="H170" s="11">
        <v>2347000</v>
      </c>
      <c r="I170" s="11">
        <v>169340.75</v>
      </c>
      <c r="J170" s="11"/>
      <c r="K170" s="11">
        <f t="shared" si="36"/>
        <v>7.2152002556455059</v>
      </c>
    </row>
    <row r="171" spans="2:11" s="40" customFormat="1" ht="126" x14ac:dyDescent="0.25">
      <c r="B171" s="6" t="s">
        <v>253</v>
      </c>
      <c r="C171" s="27">
        <v>4</v>
      </c>
      <c r="D171" s="7">
        <v>1</v>
      </c>
      <c r="E171" s="8">
        <v>5517</v>
      </c>
      <c r="F171" s="2"/>
      <c r="G171" s="11">
        <f t="shared" ref="G171:I172" si="37">G172</f>
        <v>179100</v>
      </c>
      <c r="H171" s="11">
        <f t="shared" si="37"/>
        <v>179100</v>
      </c>
      <c r="I171" s="11">
        <f t="shared" si="37"/>
        <v>0</v>
      </c>
      <c r="J171" s="11">
        <f t="shared" si="35"/>
        <v>0</v>
      </c>
      <c r="K171" s="11">
        <f t="shared" si="36"/>
        <v>0</v>
      </c>
    </row>
    <row r="172" spans="2:11" s="40" customFormat="1" ht="31.5" x14ac:dyDescent="0.25">
      <c r="B172" s="9" t="s">
        <v>72</v>
      </c>
      <c r="C172" s="27">
        <v>4</v>
      </c>
      <c r="D172" s="7">
        <v>1</v>
      </c>
      <c r="E172" s="8">
        <v>5517</v>
      </c>
      <c r="F172" s="2">
        <v>200</v>
      </c>
      <c r="G172" s="11">
        <f t="shared" si="37"/>
        <v>179100</v>
      </c>
      <c r="H172" s="11">
        <f t="shared" si="37"/>
        <v>179100</v>
      </c>
      <c r="I172" s="11">
        <f t="shared" si="37"/>
        <v>0</v>
      </c>
      <c r="J172" s="11">
        <f t="shared" si="35"/>
        <v>0</v>
      </c>
      <c r="K172" s="11">
        <f t="shared" si="36"/>
        <v>0</v>
      </c>
    </row>
    <row r="173" spans="2:11" s="40" customFormat="1" ht="31.5" x14ac:dyDescent="0.25">
      <c r="B173" s="9" t="s">
        <v>73</v>
      </c>
      <c r="C173" s="27">
        <v>4</v>
      </c>
      <c r="D173" s="7">
        <v>1</v>
      </c>
      <c r="E173" s="8">
        <v>5517</v>
      </c>
      <c r="F173" s="2">
        <v>240</v>
      </c>
      <c r="G173" s="11">
        <v>179100</v>
      </c>
      <c r="H173" s="11">
        <v>179100</v>
      </c>
      <c r="I173" s="11"/>
      <c r="J173" s="11">
        <f t="shared" si="35"/>
        <v>0</v>
      </c>
      <c r="K173" s="11">
        <f t="shared" si="36"/>
        <v>0</v>
      </c>
    </row>
    <row r="174" spans="2:11" s="40" customFormat="1" ht="78.75" x14ac:dyDescent="0.25">
      <c r="B174" s="9" t="s">
        <v>23</v>
      </c>
      <c r="C174" s="27">
        <v>4</v>
      </c>
      <c r="D174" s="7">
        <v>1</v>
      </c>
      <c r="E174" s="8">
        <v>9999</v>
      </c>
      <c r="F174" s="1"/>
      <c r="G174" s="11">
        <f>G175</f>
        <v>1525500</v>
      </c>
      <c r="H174" s="11">
        <f>H175</f>
        <v>1525500</v>
      </c>
      <c r="I174" s="11">
        <f>I175</f>
        <v>3000</v>
      </c>
      <c r="J174" s="11">
        <f t="shared" si="35"/>
        <v>0.19665683382497542</v>
      </c>
      <c r="K174" s="11">
        <f t="shared" si="36"/>
        <v>0.19665683382497542</v>
      </c>
    </row>
    <row r="175" spans="2:11" s="40" customFormat="1" ht="31.5" x14ac:dyDescent="0.25">
      <c r="B175" s="9" t="s">
        <v>67</v>
      </c>
      <c r="C175" s="27">
        <v>4</v>
      </c>
      <c r="D175" s="7">
        <v>1</v>
      </c>
      <c r="E175" s="8">
        <v>9999</v>
      </c>
      <c r="F175" s="1">
        <v>600</v>
      </c>
      <c r="G175" s="11">
        <f>G176+G177</f>
        <v>1525500</v>
      </c>
      <c r="H175" s="11">
        <f>H176+H177</f>
        <v>1525500</v>
      </c>
      <c r="I175" s="11">
        <f>I176+I177</f>
        <v>3000</v>
      </c>
      <c r="J175" s="11">
        <f t="shared" si="35"/>
        <v>0.19665683382497542</v>
      </c>
      <c r="K175" s="11">
        <f t="shared" si="36"/>
        <v>0.19665683382497542</v>
      </c>
    </row>
    <row r="176" spans="2:11" s="40" customFormat="1" ht="15.75" x14ac:dyDescent="0.25">
      <c r="B176" s="9" t="s">
        <v>68</v>
      </c>
      <c r="C176" s="27">
        <v>4</v>
      </c>
      <c r="D176" s="7">
        <v>1</v>
      </c>
      <c r="E176" s="8">
        <v>9999</v>
      </c>
      <c r="F176" s="1">
        <v>610</v>
      </c>
      <c r="G176" s="11">
        <v>100000</v>
      </c>
      <c r="H176" s="11">
        <v>100000</v>
      </c>
      <c r="I176" s="11"/>
      <c r="J176" s="11">
        <f t="shared" si="35"/>
        <v>0</v>
      </c>
      <c r="K176" s="11">
        <f t="shared" si="36"/>
        <v>0</v>
      </c>
    </row>
    <row r="177" spans="2:11" s="40" customFormat="1" ht="15.75" x14ac:dyDescent="0.25">
      <c r="B177" s="9" t="s">
        <v>69</v>
      </c>
      <c r="C177" s="27">
        <v>4</v>
      </c>
      <c r="D177" s="7">
        <v>1</v>
      </c>
      <c r="E177" s="8">
        <v>9999</v>
      </c>
      <c r="F177" s="1">
        <v>620</v>
      </c>
      <c r="G177" s="11">
        <v>1425500</v>
      </c>
      <c r="H177" s="11">
        <v>1425500</v>
      </c>
      <c r="I177" s="11">
        <v>3000</v>
      </c>
      <c r="J177" s="11">
        <f t="shared" si="35"/>
        <v>0.2104524728165556</v>
      </c>
      <c r="K177" s="11">
        <f t="shared" si="36"/>
        <v>0.2104524728165556</v>
      </c>
    </row>
    <row r="178" spans="2:11" s="40" customFormat="1" ht="63" x14ac:dyDescent="0.25">
      <c r="B178" s="6" t="s">
        <v>96</v>
      </c>
      <c r="C178" s="27">
        <v>4</v>
      </c>
      <c r="D178" s="7">
        <v>2</v>
      </c>
      <c r="E178" s="8">
        <v>0</v>
      </c>
      <c r="F178" s="2"/>
      <c r="G178" s="11">
        <f>G179+G183+G187</f>
        <v>111636900</v>
      </c>
      <c r="H178" s="11">
        <f>H179+H183+H187</f>
        <v>111636900</v>
      </c>
      <c r="I178" s="11">
        <f>I179+I183+I187</f>
        <v>11191640.569999998</v>
      </c>
      <c r="J178" s="11">
        <f t="shared" si="35"/>
        <v>10.025037035245514</v>
      </c>
      <c r="K178" s="11">
        <f t="shared" si="36"/>
        <v>10.025037035245514</v>
      </c>
    </row>
    <row r="179" spans="2:11" s="40" customFormat="1" ht="94.5" x14ac:dyDescent="0.25">
      <c r="B179" s="6" t="s">
        <v>97</v>
      </c>
      <c r="C179" s="27">
        <v>4</v>
      </c>
      <c r="D179" s="7">
        <v>2</v>
      </c>
      <c r="E179" s="8">
        <v>59</v>
      </c>
      <c r="F179" s="2"/>
      <c r="G179" s="11">
        <f>G180</f>
        <v>109217200</v>
      </c>
      <c r="H179" s="11">
        <f>H180</f>
        <v>91918100</v>
      </c>
      <c r="I179" s="11">
        <f>I180</f>
        <v>10153390.52</v>
      </c>
      <c r="J179" s="11">
        <f t="shared" si="35"/>
        <v>9.2965123808337875</v>
      </c>
      <c r="K179" s="11">
        <f t="shared" si="36"/>
        <v>11.046127498283798</v>
      </c>
    </row>
    <row r="180" spans="2:11" s="40" customFormat="1" ht="31.5" x14ac:dyDescent="0.25">
      <c r="B180" s="9" t="s">
        <v>67</v>
      </c>
      <c r="C180" s="27">
        <v>4</v>
      </c>
      <c r="D180" s="7">
        <v>2</v>
      </c>
      <c r="E180" s="8">
        <v>59</v>
      </c>
      <c r="F180" s="2">
        <v>600</v>
      </c>
      <c r="G180" s="11">
        <f>G181+G182</f>
        <v>109217200</v>
      </c>
      <c r="H180" s="11">
        <f>H181+H182</f>
        <v>91918100</v>
      </c>
      <c r="I180" s="11">
        <f>I181+I182</f>
        <v>10153390.52</v>
      </c>
      <c r="J180" s="11">
        <f t="shared" si="35"/>
        <v>9.2965123808337875</v>
      </c>
      <c r="K180" s="11">
        <f t="shared" si="36"/>
        <v>11.046127498283798</v>
      </c>
    </row>
    <row r="181" spans="2:11" s="40" customFormat="1" ht="15.75" x14ac:dyDescent="0.25">
      <c r="B181" s="9" t="s">
        <v>68</v>
      </c>
      <c r="C181" s="27">
        <v>4</v>
      </c>
      <c r="D181" s="7">
        <v>2</v>
      </c>
      <c r="E181" s="8">
        <v>59</v>
      </c>
      <c r="F181" s="2">
        <v>610</v>
      </c>
      <c r="G181" s="11">
        <v>59069400</v>
      </c>
      <c r="H181" s="11">
        <v>53156800</v>
      </c>
      <c r="I181" s="11">
        <v>5296478.24</v>
      </c>
      <c r="J181" s="11">
        <f t="shared" si="35"/>
        <v>8.9665346863181288</v>
      </c>
      <c r="K181" s="11">
        <f t="shared" si="36"/>
        <v>9.9638771333112608</v>
      </c>
    </row>
    <row r="182" spans="2:11" s="40" customFormat="1" ht="15.75" x14ac:dyDescent="0.25">
      <c r="B182" s="9" t="s">
        <v>69</v>
      </c>
      <c r="C182" s="27">
        <v>4</v>
      </c>
      <c r="D182" s="7">
        <v>2</v>
      </c>
      <c r="E182" s="8">
        <v>59</v>
      </c>
      <c r="F182" s="2">
        <v>620</v>
      </c>
      <c r="G182" s="11">
        <v>50147800</v>
      </c>
      <c r="H182" s="11">
        <v>38761300</v>
      </c>
      <c r="I182" s="11">
        <v>4856912.28</v>
      </c>
      <c r="J182" s="11">
        <f t="shared" si="35"/>
        <v>9.6851951232157738</v>
      </c>
      <c r="K182" s="11">
        <f t="shared" si="36"/>
        <v>12.530313173190786</v>
      </c>
    </row>
    <row r="183" spans="2:11" s="40" customFormat="1" ht="173.25" x14ac:dyDescent="0.25">
      <c r="B183" s="6" t="s">
        <v>24</v>
      </c>
      <c r="C183" s="27">
        <v>4</v>
      </c>
      <c r="D183" s="7">
        <v>2</v>
      </c>
      <c r="E183" s="8">
        <v>5471</v>
      </c>
      <c r="F183" s="2"/>
      <c r="G183" s="11">
        <f>G184</f>
        <v>0</v>
      </c>
      <c r="H183" s="11">
        <f>H184</f>
        <v>17299100</v>
      </c>
      <c r="I183" s="11">
        <f>I184</f>
        <v>940153.85000000009</v>
      </c>
      <c r="J183" s="11"/>
      <c r="K183" s="11">
        <f t="shared" si="36"/>
        <v>5.4346980478753233</v>
      </c>
    </row>
    <row r="184" spans="2:11" s="40" customFormat="1" ht="31.5" x14ac:dyDescent="0.25">
      <c r="B184" s="9" t="s">
        <v>67</v>
      </c>
      <c r="C184" s="27">
        <v>4</v>
      </c>
      <c r="D184" s="7">
        <v>2</v>
      </c>
      <c r="E184" s="8">
        <v>5471</v>
      </c>
      <c r="F184" s="2">
        <v>600</v>
      </c>
      <c r="G184" s="11">
        <f>G185+G186</f>
        <v>0</v>
      </c>
      <c r="H184" s="11">
        <f>H185+H186</f>
        <v>17299100</v>
      </c>
      <c r="I184" s="11">
        <f>I185+I186</f>
        <v>940153.85000000009</v>
      </c>
      <c r="J184" s="11"/>
      <c r="K184" s="11">
        <f t="shared" si="36"/>
        <v>5.4346980478753233</v>
      </c>
    </row>
    <row r="185" spans="2:11" s="40" customFormat="1" ht="15.75" x14ac:dyDescent="0.25">
      <c r="B185" s="9" t="s">
        <v>68</v>
      </c>
      <c r="C185" s="27">
        <v>4</v>
      </c>
      <c r="D185" s="7">
        <v>2</v>
      </c>
      <c r="E185" s="8">
        <v>5471</v>
      </c>
      <c r="F185" s="2">
        <v>610</v>
      </c>
      <c r="G185" s="11"/>
      <c r="H185" s="11">
        <v>5912600</v>
      </c>
      <c r="I185" s="11">
        <v>319553.58</v>
      </c>
      <c r="J185" s="11"/>
      <c r="K185" s="11">
        <f t="shared" si="36"/>
        <v>5.4046203024050339</v>
      </c>
    </row>
    <row r="186" spans="2:11" s="40" customFormat="1" ht="15.75" x14ac:dyDescent="0.25">
      <c r="B186" s="9" t="s">
        <v>69</v>
      </c>
      <c r="C186" s="27">
        <v>4</v>
      </c>
      <c r="D186" s="7">
        <v>2</v>
      </c>
      <c r="E186" s="8">
        <v>5471</v>
      </c>
      <c r="F186" s="2">
        <v>620</v>
      </c>
      <c r="G186" s="11"/>
      <c r="H186" s="11">
        <v>11386500</v>
      </c>
      <c r="I186" s="11">
        <v>620600.27</v>
      </c>
      <c r="J186" s="11"/>
      <c r="K186" s="11">
        <f t="shared" si="36"/>
        <v>5.4503163395248766</v>
      </c>
    </row>
    <row r="187" spans="2:11" s="40" customFormat="1" ht="63" x14ac:dyDescent="0.25">
      <c r="B187" s="6" t="s">
        <v>98</v>
      </c>
      <c r="C187" s="27">
        <v>4</v>
      </c>
      <c r="D187" s="7">
        <v>2</v>
      </c>
      <c r="E187" s="8">
        <v>9999</v>
      </c>
      <c r="F187" s="2"/>
      <c r="G187" s="11">
        <f>G188</f>
        <v>2419700</v>
      </c>
      <c r="H187" s="11">
        <f>H188</f>
        <v>2419700</v>
      </c>
      <c r="I187" s="11">
        <f>I188</f>
        <v>98096.2</v>
      </c>
      <c r="J187" s="11">
        <f t="shared" si="35"/>
        <v>4.0540645534570405</v>
      </c>
      <c r="K187" s="11">
        <f t="shared" si="36"/>
        <v>4.0540645534570405</v>
      </c>
    </row>
    <row r="188" spans="2:11" s="40" customFormat="1" ht="31.5" x14ac:dyDescent="0.25">
      <c r="B188" s="9" t="s">
        <v>67</v>
      </c>
      <c r="C188" s="27">
        <v>4</v>
      </c>
      <c r="D188" s="7">
        <v>2</v>
      </c>
      <c r="E188" s="8">
        <v>9999</v>
      </c>
      <c r="F188" s="2">
        <v>600</v>
      </c>
      <c r="G188" s="11">
        <f>G189+G190</f>
        <v>2419700</v>
      </c>
      <c r="H188" s="11">
        <f>H189+H190</f>
        <v>2419700</v>
      </c>
      <c r="I188" s="11">
        <f>I189+I190</f>
        <v>98096.2</v>
      </c>
      <c r="J188" s="11">
        <f t="shared" si="35"/>
        <v>4.0540645534570405</v>
      </c>
      <c r="K188" s="11">
        <f t="shared" si="36"/>
        <v>4.0540645534570405</v>
      </c>
    </row>
    <row r="189" spans="2:11" s="40" customFormat="1" ht="15.75" x14ac:dyDescent="0.25">
      <c r="B189" s="9" t="s">
        <v>68</v>
      </c>
      <c r="C189" s="27">
        <v>4</v>
      </c>
      <c r="D189" s="7">
        <v>2</v>
      </c>
      <c r="E189" s="8">
        <v>9999</v>
      </c>
      <c r="F189" s="2">
        <v>610</v>
      </c>
      <c r="G189" s="11">
        <v>250000</v>
      </c>
      <c r="H189" s="11">
        <v>250000</v>
      </c>
      <c r="I189" s="11">
        <v>98096.2</v>
      </c>
      <c r="J189" s="11">
        <f t="shared" si="35"/>
        <v>39.238479999999996</v>
      </c>
      <c r="K189" s="11">
        <f t="shared" si="36"/>
        <v>39.238479999999996</v>
      </c>
    </row>
    <row r="190" spans="2:11" s="40" customFormat="1" ht="15.75" x14ac:dyDescent="0.25">
      <c r="B190" s="9" t="s">
        <v>69</v>
      </c>
      <c r="C190" s="27">
        <v>4</v>
      </c>
      <c r="D190" s="7">
        <v>2</v>
      </c>
      <c r="E190" s="8">
        <v>9999</v>
      </c>
      <c r="F190" s="2">
        <v>620</v>
      </c>
      <c r="G190" s="11">
        <v>2169700</v>
      </c>
      <c r="H190" s="11">
        <v>2169700</v>
      </c>
      <c r="I190" s="11"/>
      <c r="J190" s="11">
        <f t="shared" si="35"/>
        <v>0</v>
      </c>
      <c r="K190" s="11">
        <f t="shared" si="36"/>
        <v>0</v>
      </c>
    </row>
    <row r="191" spans="2:11" s="40" customFormat="1" ht="63" x14ac:dyDescent="0.25">
      <c r="B191" s="6" t="s">
        <v>99</v>
      </c>
      <c r="C191" s="27">
        <v>4</v>
      </c>
      <c r="D191" s="7">
        <v>3</v>
      </c>
      <c r="E191" s="8">
        <v>0</v>
      </c>
      <c r="F191" s="2"/>
      <c r="G191" s="11">
        <f t="shared" ref="G191:I193" si="38">G192</f>
        <v>30000</v>
      </c>
      <c r="H191" s="11">
        <f t="shared" si="38"/>
        <v>30000</v>
      </c>
      <c r="I191" s="11">
        <f t="shared" si="38"/>
        <v>0</v>
      </c>
      <c r="J191" s="11">
        <f t="shared" si="35"/>
        <v>0</v>
      </c>
      <c r="K191" s="11">
        <f t="shared" si="36"/>
        <v>0</v>
      </c>
    </row>
    <row r="192" spans="2:11" s="40" customFormat="1" ht="63" x14ac:dyDescent="0.25">
      <c r="B192" s="6" t="s">
        <v>100</v>
      </c>
      <c r="C192" s="27">
        <v>4</v>
      </c>
      <c r="D192" s="7">
        <v>3</v>
      </c>
      <c r="E192" s="8">
        <v>9999</v>
      </c>
      <c r="F192" s="2"/>
      <c r="G192" s="11">
        <f t="shared" si="38"/>
        <v>30000</v>
      </c>
      <c r="H192" s="11">
        <f t="shared" si="38"/>
        <v>30000</v>
      </c>
      <c r="I192" s="11">
        <f t="shared" si="38"/>
        <v>0</v>
      </c>
      <c r="J192" s="11">
        <f t="shared" si="35"/>
        <v>0</v>
      </c>
      <c r="K192" s="11">
        <f t="shared" si="36"/>
        <v>0</v>
      </c>
    </row>
    <row r="193" spans="2:11" s="40" customFormat="1" ht="31.5" x14ac:dyDescent="0.25">
      <c r="B193" s="9" t="s">
        <v>67</v>
      </c>
      <c r="C193" s="27">
        <v>4</v>
      </c>
      <c r="D193" s="7">
        <v>3</v>
      </c>
      <c r="E193" s="8">
        <v>9999</v>
      </c>
      <c r="F193" s="2">
        <v>600</v>
      </c>
      <c r="G193" s="11">
        <f t="shared" si="38"/>
        <v>30000</v>
      </c>
      <c r="H193" s="11">
        <f t="shared" si="38"/>
        <v>30000</v>
      </c>
      <c r="I193" s="11">
        <f t="shared" si="38"/>
        <v>0</v>
      </c>
      <c r="J193" s="11">
        <f t="shared" si="35"/>
        <v>0</v>
      </c>
      <c r="K193" s="11">
        <f t="shared" si="36"/>
        <v>0</v>
      </c>
    </row>
    <row r="194" spans="2:11" s="40" customFormat="1" ht="15.75" x14ac:dyDescent="0.25">
      <c r="B194" s="9" t="s">
        <v>69</v>
      </c>
      <c r="C194" s="27">
        <v>4</v>
      </c>
      <c r="D194" s="7">
        <v>3</v>
      </c>
      <c r="E194" s="8">
        <v>9999</v>
      </c>
      <c r="F194" s="2">
        <v>620</v>
      </c>
      <c r="G194" s="11">
        <v>30000</v>
      </c>
      <c r="H194" s="11">
        <v>30000</v>
      </c>
      <c r="I194" s="11"/>
      <c r="J194" s="11">
        <f t="shared" si="35"/>
        <v>0</v>
      </c>
      <c r="K194" s="11">
        <f t="shared" si="36"/>
        <v>0</v>
      </c>
    </row>
    <row r="195" spans="2:11" s="40" customFormat="1" ht="63" x14ac:dyDescent="0.25">
      <c r="B195" s="6" t="s">
        <v>122</v>
      </c>
      <c r="C195" s="27">
        <v>4</v>
      </c>
      <c r="D195" s="7">
        <v>4</v>
      </c>
      <c r="E195" s="8">
        <v>0</v>
      </c>
      <c r="F195" s="2"/>
      <c r="G195" s="11">
        <f t="shared" ref="G195:I197" si="39">G196</f>
        <v>3028100</v>
      </c>
      <c r="H195" s="11">
        <f t="shared" si="39"/>
        <v>3028100</v>
      </c>
      <c r="I195" s="11">
        <f t="shared" si="39"/>
        <v>408051.5</v>
      </c>
      <c r="J195" s="11">
        <f t="shared" si="35"/>
        <v>13.475496185727023</v>
      </c>
      <c r="K195" s="11">
        <f t="shared" si="36"/>
        <v>13.475496185727023</v>
      </c>
    </row>
    <row r="196" spans="2:11" s="40" customFormat="1" ht="94.5" x14ac:dyDescent="0.25">
      <c r="B196" s="6" t="s">
        <v>123</v>
      </c>
      <c r="C196" s="27">
        <v>4</v>
      </c>
      <c r="D196" s="7">
        <v>4</v>
      </c>
      <c r="E196" s="8">
        <v>59</v>
      </c>
      <c r="F196" s="2"/>
      <c r="G196" s="11">
        <f t="shared" si="39"/>
        <v>3028100</v>
      </c>
      <c r="H196" s="11">
        <f t="shared" si="39"/>
        <v>3028100</v>
      </c>
      <c r="I196" s="11">
        <f t="shared" si="39"/>
        <v>408051.5</v>
      </c>
      <c r="J196" s="11">
        <f t="shared" si="35"/>
        <v>13.475496185727023</v>
      </c>
      <c r="K196" s="11">
        <f t="shared" si="36"/>
        <v>13.475496185727023</v>
      </c>
    </row>
    <row r="197" spans="2:11" s="40" customFormat="1" ht="63" x14ac:dyDescent="0.25">
      <c r="B197" s="9" t="s">
        <v>55</v>
      </c>
      <c r="C197" s="27">
        <v>4</v>
      </c>
      <c r="D197" s="7">
        <v>4</v>
      </c>
      <c r="E197" s="8">
        <v>59</v>
      </c>
      <c r="F197" s="2">
        <v>100</v>
      </c>
      <c r="G197" s="11">
        <f t="shared" si="39"/>
        <v>3028100</v>
      </c>
      <c r="H197" s="11">
        <f t="shared" si="39"/>
        <v>3028100</v>
      </c>
      <c r="I197" s="11">
        <f t="shared" si="39"/>
        <v>408051.5</v>
      </c>
      <c r="J197" s="11">
        <f t="shared" si="35"/>
        <v>13.475496185727023</v>
      </c>
      <c r="K197" s="11">
        <f t="shared" si="36"/>
        <v>13.475496185727023</v>
      </c>
    </row>
    <row r="198" spans="2:11" s="40" customFormat="1" ht="15.75" x14ac:dyDescent="0.25">
      <c r="B198" s="9" t="s">
        <v>56</v>
      </c>
      <c r="C198" s="27">
        <v>4</v>
      </c>
      <c r="D198" s="7">
        <v>4</v>
      </c>
      <c r="E198" s="8">
        <v>59</v>
      </c>
      <c r="F198" s="2">
        <v>110</v>
      </c>
      <c r="G198" s="11">
        <v>3028100</v>
      </c>
      <c r="H198" s="11">
        <v>3028100</v>
      </c>
      <c r="I198" s="11">
        <v>408051.5</v>
      </c>
      <c r="J198" s="11">
        <f t="shared" si="35"/>
        <v>13.475496185727023</v>
      </c>
      <c r="K198" s="11">
        <f t="shared" si="36"/>
        <v>13.475496185727023</v>
      </c>
    </row>
    <row r="199" spans="2:11" s="40" customFormat="1" ht="47.25" x14ac:dyDescent="0.25">
      <c r="B199" s="6" t="s">
        <v>124</v>
      </c>
      <c r="C199" s="27">
        <v>5</v>
      </c>
      <c r="D199" s="7">
        <v>0</v>
      </c>
      <c r="E199" s="8">
        <v>0</v>
      </c>
      <c r="F199" s="2"/>
      <c r="G199" s="11">
        <f>G200+G220</f>
        <v>85416700</v>
      </c>
      <c r="H199" s="11">
        <f>H200+H220</f>
        <v>86117000</v>
      </c>
      <c r="I199" s="11">
        <f>I200+I220</f>
        <v>7889457.8399999999</v>
      </c>
      <c r="J199" s="11">
        <f t="shared" si="35"/>
        <v>9.2364348423668901</v>
      </c>
      <c r="K199" s="11">
        <f t="shared" si="36"/>
        <v>9.1613245236132244</v>
      </c>
    </row>
    <row r="200" spans="2:11" s="40" customFormat="1" ht="78.75" x14ac:dyDescent="0.25">
      <c r="B200" s="6" t="s">
        <v>125</v>
      </c>
      <c r="C200" s="27">
        <v>5</v>
      </c>
      <c r="D200" s="7">
        <v>1</v>
      </c>
      <c r="E200" s="8">
        <v>0</v>
      </c>
      <c r="F200" s="2"/>
      <c r="G200" s="11">
        <f>G201+G204+G215+G212+G207</f>
        <v>22202000</v>
      </c>
      <c r="H200" s="11">
        <f>H201+H204+H215+H212+H207</f>
        <v>22902300</v>
      </c>
      <c r="I200" s="11">
        <f>I201+I204+I215+I212+I207</f>
        <v>1979006.8699999999</v>
      </c>
      <c r="J200" s="11">
        <f t="shared" si="35"/>
        <v>8.9136423295198615</v>
      </c>
      <c r="K200" s="11">
        <f t="shared" si="36"/>
        <v>8.6410835156294343</v>
      </c>
    </row>
    <row r="201" spans="2:11" s="40" customFormat="1" ht="110.25" x14ac:dyDescent="0.25">
      <c r="B201" s="6" t="s">
        <v>126</v>
      </c>
      <c r="C201" s="27">
        <v>5</v>
      </c>
      <c r="D201" s="7">
        <v>1</v>
      </c>
      <c r="E201" s="8">
        <v>59</v>
      </c>
      <c r="F201" s="2"/>
      <c r="G201" s="11">
        <f t="shared" ref="G201:I202" si="40">G202</f>
        <v>19303000</v>
      </c>
      <c r="H201" s="11">
        <f t="shared" si="40"/>
        <v>19303000</v>
      </c>
      <c r="I201" s="11">
        <f t="shared" si="40"/>
        <v>1901417.73</v>
      </c>
      <c r="J201" s="11">
        <f t="shared" si="35"/>
        <v>9.8503741905403306</v>
      </c>
      <c r="K201" s="11">
        <f t="shared" si="36"/>
        <v>9.8503741905403306</v>
      </c>
    </row>
    <row r="202" spans="2:11" s="40" customFormat="1" ht="31.5" x14ac:dyDescent="0.25">
      <c r="B202" s="9" t="s">
        <v>67</v>
      </c>
      <c r="C202" s="27">
        <v>5</v>
      </c>
      <c r="D202" s="7">
        <v>1</v>
      </c>
      <c r="E202" s="8">
        <v>59</v>
      </c>
      <c r="F202" s="2">
        <v>600</v>
      </c>
      <c r="G202" s="11">
        <f t="shared" si="40"/>
        <v>19303000</v>
      </c>
      <c r="H202" s="11">
        <f t="shared" si="40"/>
        <v>19303000</v>
      </c>
      <c r="I202" s="11">
        <f t="shared" si="40"/>
        <v>1901417.73</v>
      </c>
      <c r="J202" s="11">
        <f t="shared" si="35"/>
        <v>9.8503741905403306</v>
      </c>
      <c r="K202" s="11">
        <f t="shared" si="36"/>
        <v>9.8503741905403306</v>
      </c>
    </row>
    <row r="203" spans="2:11" s="40" customFormat="1" ht="15.75" x14ac:dyDescent="0.25">
      <c r="B203" s="9" t="s">
        <v>69</v>
      </c>
      <c r="C203" s="27">
        <v>5</v>
      </c>
      <c r="D203" s="7">
        <v>1</v>
      </c>
      <c r="E203" s="8">
        <v>59</v>
      </c>
      <c r="F203" s="2">
        <v>620</v>
      </c>
      <c r="G203" s="11">
        <v>19303000</v>
      </c>
      <c r="H203" s="11">
        <v>19303000</v>
      </c>
      <c r="I203" s="11">
        <v>1901417.73</v>
      </c>
      <c r="J203" s="11">
        <f t="shared" si="35"/>
        <v>9.8503741905403306</v>
      </c>
      <c r="K203" s="11">
        <f t="shared" si="36"/>
        <v>9.8503741905403306</v>
      </c>
    </row>
    <row r="204" spans="2:11" s="40" customFormat="1" ht="141.75" x14ac:dyDescent="0.25">
      <c r="B204" s="6" t="s">
        <v>25</v>
      </c>
      <c r="C204" s="27">
        <v>5</v>
      </c>
      <c r="D204" s="7">
        <v>1</v>
      </c>
      <c r="E204" s="8">
        <v>5431</v>
      </c>
      <c r="F204" s="2"/>
      <c r="G204" s="11">
        <f t="shared" ref="G204:I205" si="41">G205</f>
        <v>0</v>
      </c>
      <c r="H204" s="11">
        <f t="shared" si="41"/>
        <v>671900</v>
      </c>
      <c r="I204" s="11">
        <f t="shared" si="41"/>
        <v>0</v>
      </c>
      <c r="J204" s="11"/>
      <c r="K204" s="11">
        <f t="shared" si="36"/>
        <v>0</v>
      </c>
    </row>
    <row r="205" spans="2:11" s="40" customFormat="1" ht="31.5" x14ac:dyDescent="0.25">
      <c r="B205" s="9" t="s">
        <v>72</v>
      </c>
      <c r="C205" s="27">
        <v>5</v>
      </c>
      <c r="D205" s="7">
        <v>1</v>
      </c>
      <c r="E205" s="8">
        <v>5431</v>
      </c>
      <c r="F205" s="2">
        <v>200</v>
      </c>
      <c r="G205" s="11">
        <f t="shared" si="41"/>
        <v>0</v>
      </c>
      <c r="H205" s="11">
        <f t="shared" si="41"/>
        <v>671900</v>
      </c>
      <c r="I205" s="11">
        <f t="shared" si="41"/>
        <v>0</v>
      </c>
      <c r="J205" s="11"/>
      <c r="K205" s="11">
        <f t="shared" si="36"/>
        <v>0</v>
      </c>
    </row>
    <row r="206" spans="2:11" s="40" customFormat="1" ht="31.5" x14ac:dyDescent="0.25">
      <c r="B206" s="9" t="s">
        <v>73</v>
      </c>
      <c r="C206" s="27">
        <v>5</v>
      </c>
      <c r="D206" s="7">
        <v>1</v>
      </c>
      <c r="E206" s="8">
        <v>5431</v>
      </c>
      <c r="F206" s="2">
        <v>240</v>
      </c>
      <c r="G206" s="11"/>
      <c r="H206" s="11">
        <v>671900</v>
      </c>
      <c r="I206" s="11"/>
      <c r="J206" s="11"/>
      <c r="K206" s="11">
        <f t="shared" si="36"/>
        <v>0</v>
      </c>
    </row>
    <row r="207" spans="2:11" s="40" customFormat="1" ht="141.75" x14ac:dyDescent="0.25">
      <c r="B207" s="9" t="s">
        <v>26</v>
      </c>
      <c r="C207" s="27">
        <v>5</v>
      </c>
      <c r="D207" s="7">
        <v>1</v>
      </c>
      <c r="E207" s="8">
        <v>5530</v>
      </c>
      <c r="F207" s="2"/>
      <c r="G207" s="11">
        <f>G210</f>
        <v>40300</v>
      </c>
      <c r="H207" s="11">
        <f>H210+H208</f>
        <v>40300</v>
      </c>
      <c r="I207" s="11">
        <f>I210+I208</f>
        <v>0</v>
      </c>
      <c r="J207" s="11">
        <f t="shared" si="35"/>
        <v>0</v>
      </c>
      <c r="K207" s="11">
        <f t="shared" si="36"/>
        <v>0</v>
      </c>
    </row>
    <row r="208" spans="2:11" s="40" customFormat="1" ht="63" x14ac:dyDescent="0.25">
      <c r="B208" s="9" t="s">
        <v>55</v>
      </c>
      <c r="C208" s="27">
        <v>5</v>
      </c>
      <c r="D208" s="7">
        <v>1</v>
      </c>
      <c r="E208" s="8">
        <v>5530</v>
      </c>
      <c r="F208" s="2">
        <v>100</v>
      </c>
      <c r="G208" s="11"/>
      <c r="H208" s="11">
        <f>H209</f>
        <v>27280</v>
      </c>
      <c r="I208" s="11"/>
      <c r="J208" s="11"/>
      <c r="K208" s="11">
        <f t="shared" si="36"/>
        <v>0</v>
      </c>
    </row>
    <row r="209" spans="2:11" s="40" customFormat="1" ht="31.5" x14ac:dyDescent="0.25">
      <c r="B209" s="9" t="s">
        <v>151</v>
      </c>
      <c r="C209" s="27">
        <v>5</v>
      </c>
      <c r="D209" s="7">
        <v>1</v>
      </c>
      <c r="E209" s="8">
        <v>5530</v>
      </c>
      <c r="F209" s="2">
        <v>120</v>
      </c>
      <c r="G209" s="11"/>
      <c r="H209" s="11">
        <v>27280</v>
      </c>
      <c r="I209" s="11"/>
      <c r="J209" s="11"/>
      <c r="K209" s="11">
        <f t="shared" si="36"/>
        <v>0</v>
      </c>
    </row>
    <row r="210" spans="2:11" s="40" customFormat="1" ht="31.5" x14ac:dyDescent="0.25">
      <c r="B210" s="9" t="s">
        <v>72</v>
      </c>
      <c r="C210" s="27">
        <v>5</v>
      </c>
      <c r="D210" s="7">
        <v>1</v>
      </c>
      <c r="E210" s="8">
        <v>5530</v>
      </c>
      <c r="F210" s="2">
        <v>200</v>
      </c>
      <c r="G210" s="11">
        <f>G211</f>
        <v>40300</v>
      </c>
      <c r="H210" s="11">
        <f>H211</f>
        <v>13020</v>
      </c>
      <c r="I210" s="11"/>
      <c r="J210" s="11">
        <f t="shared" si="35"/>
        <v>0</v>
      </c>
      <c r="K210" s="11">
        <f t="shared" si="36"/>
        <v>0</v>
      </c>
    </row>
    <row r="211" spans="2:11" s="40" customFormat="1" ht="31.5" x14ac:dyDescent="0.25">
      <c r="B211" s="9" t="s">
        <v>73</v>
      </c>
      <c r="C211" s="27">
        <v>5</v>
      </c>
      <c r="D211" s="7">
        <v>1</v>
      </c>
      <c r="E211" s="8">
        <v>5530</v>
      </c>
      <c r="F211" s="2">
        <v>240</v>
      </c>
      <c r="G211" s="11">
        <v>40300</v>
      </c>
      <c r="H211" s="11">
        <v>13020</v>
      </c>
      <c r="I211" s="11"/>
      <c r="J211" s="11">
        <f t="shared" si="35"/>
        <v>0</v>
      </c>
      <c r="K211" s="11">
        <f t="shared" si="36"/>
        <v>0</v>
      </c>
    </row>
    <row r="212" spans="2:11" s="40" customFormat="1" ht="126" x14ac:dyDescent="0.25">
      <c r="B212" s="9" t="s">
        <v>27</v>
      </c>
      <c r="C212" s="27">
        <v>5</v>
      </c>
      <c r="D212" s="7">
        <v>1</v>
      </c>
      <c r="E212" s="8">
        <v>5608</v>
      </c>
      <c r="F212" s="2"/>
      <c r="G212" s="11">
        <f>G213</f>
        <v>0</v>
      </c>
      <c r="H212" s="11">
        <f>H213</f>
        <v>700300</v>
      </c>
      <c r="I212" s="11"/>
      <c r="J212" s="11"/>
      <c r="K212" s="11">
        <f t="shared" si="36"/>
        <v>0</v>
      </c>
    </row>
    <row r="213" spans="2:11" s="40" customFormat="1" ht="31.5" x14ac:dyDescent="0.25">
      <c r="B213" s="9" t="s">
        <v>67</v>
      </c>
      <c r="C213" s="27">
        <v>5</v>
      </c>
      <c r="D213" s="7">
        <v>1</v>
      </c>
      <c r="E213" s="8">
        <v>5608</v>
      </c>
      <c r="F213" s="2">
        <v>600</v>
      </c>
      <c r="G213" s="11">
        <f>G214</f>
        <v>0</v>
      </c>
      <c r="H213" s="11">
        <f>H214</f>
        <v>700300</v>
      </c>
      <c r="I213" s="11"/>
      <c r="J213" s="11"/>
      <c r="K213" s="11">
        <f t="shared" si="36"/>
        <v>0</v>
      </c>
    </row>
    <row r="214" spans="2:11" s="40" customFormat="1" ht="15.75" x14ac:dyDescent="0.25">
      <c r="B214" s="9" t="s">
        <v>69</v>
      </c>
      <c r="C214" s="27">
        <v>5</v>
      </c>
      <c r="D214" s="7">
        <v>1</v>
      </c>
      <c r="E214" s="8">
        <v>5608</v>
      </c>
      <c r="F214" s="2">
        <v>620</v>
      </c>
      <c r="G214" s="11"/>
      <c r="H214" s="11">
        <v>700300</v>
      </c>
      <c r="I214" s="11"/>
      <c r="J214" s="11"/>
      <c r="K214" s="11">
        <f t="shared" si="36"/>
        <v>0</v>
      </c>
    </row>
    <row r="215" spans="2:11" s="40" customFormat="1" ht="94.5" x14ac:dyDescent="0.25">
      <c r="B215" s="6" t="s">
        <v>223</v>
      </c>
      <c r="C215" s="27">
        <v>5</v>
      </c>
      <c r="D215" s="7">
        <v>1</v>
      </c>
      <c r="E215" s="8">
        <v>9999</v>
      </c>
      <c r="F215" s="2"/>
      <c r="G215" s="11">
        <f>G216+G218</f>
        <v>2858700</v>
      </c>
      <c r="H215" s="11">
        <f>H216+H218</f>
        <v>2186800</v>
      </c>
      <c r="I215" s="11">
        <f>I216+I218</f>
        <v>77589.14</v>
      </c>
      <c r="J215" s="11">
        <f t="shared" si="35"/>
        <v>2.7141406933221397</v>
      </c>
      <c r="K215" s="11">
        <f t="shared" si="36"/>
        <v>3.5480674958843972</v>
      </c>
    </row>
    <row r="216" spans="2:11" s="40" customFormat="1" ht="31.5" x14ac:dyDescent="0.25">
      <c r="B216" s="9" t="s">
        <v>72</v>
      </c>
      <c r="C216" s="27">
        <v>5</v>
      </c>
      <c r="D216" s="7">
        <v>1</v>
      </c>
      <c r="E216" s="8">
        <v>9999</v>
      </c>
      <c r="F216" s="2">
        <v>200</v>
      </c>
      <c r="G216" s="11">
        <f>G217</f>
        <v>678700</v>
      </c>
      <c r="H216" s="11">
        <f>H217</f>
        <v>6800</v>
      </c>
      <c r="I216" s="11">
        <f>I217</f>
        <v>0</v>
      </c>
      <c r="J216" s="11">
        <f t="shared" si="35"/>
        <v>0</v>
      </c>
      <c r="K216" s="11">
        <f t="shared" si="36"/>
        <v>0</v>
      </c>
    </row>
    <row r="217" spans="2:11" s="40" customFormat="1" ht="31.5" x14ac:dyDescent="0.25">
      <c r="B217" s="9" t="s">
        <v>73</v>
      </c>
      <c r="C217" s="27">
        <v>5</v>
      </c>
      <c r="D217" s="7">
        <v>1</v>
      </c>
      <c r="E217" s="8">
        <v>9999</v>
      </c>
      <c r="F217" s="2">
        <v>240</v>
      </c>
      <c r="G217" s="11">
        <v>678700</v>
      </c>
      <c r="H217" s="11">
        <v>6800</v>
      </c>
      <c r="I217" s="11"/>
      <c r="J217" s="11">
        <f t="shared" si="35"/>
        <v>0</v>
      </c>
      <c r="K217" s="11">
        <f t="shared" si="36"/>
        <v>0</v>
      </c>
    </row>
    <row r="218" spans="2:11" s="40" customFormat="1" ht="31.5" x14ac:dyDescent="0.25">
      <c r="B218" s="9" t="s">
        <v>67</v>
      </c>
      <c r="C218" s="27">
        <v>5</v>
      </c>
      <c r="D218" s="7">
        <v>1</v>
      </c>
      <c r="E218" s="8">
        <v>9999</v>
      </c>
      <c r="F218" s="2">
        <v>600</v>
      </c>
      <c r="G218" s="11">
        <f>G219</f>
        <v>2180000</v>
      </c>
      <c r="H218" s="11">
        <f>H219</f>
        <v>2180000</v>
      </c>
      <c r="I218" s="11">
        <f>I219</f>
        <v>77589.14</v>
      </c>
      <c r="J218" s="11">
        <f t="shared" si="35"/>
        <v>3.5591348623853216</v>
      </c>
      <c r="K218" s="11">
        <f t="shared" si="36"/>
        <v>3.5591348623853216</v>
      </c>
    </row>
    <row r="219" spans="2:11" s="40" customFormat="1" ht="15.75" x14ac:dyDescent="0.25">
      <c r="B219" s="9" t="s">
        <v>69</v>
      </c>
      <c r="C219" s="27">
        <v>5</v>
      </c>
      <c r="D219" s="7">
        <v>1</v>
      </c>
      <c r="E219" s="8">
        <v>9999</v>
      </c>
      <c r="F219" s="2">
        <v>620</v>
      </c>
      <c r="G219" s="11">
        <v>2180000</v>
      </c>
      <c r="H219" s="11">
        <v>2180000</v>
      </c>
      <c r="I219" s="11">
        <v>77589.14</v>
      </c>
      <c r="J219" s="11">
        <f t="shared" si="35"/>
        <v>3.5591348623853216</v>
      </c>
      <c r="K219" s="11">
        <f t="shared" si="36"/>
        <v>3.5591348623853216</v>
      </c>
    </row>
    <row r="220" spans="2:11" s="40" customFormat="1" ht="63" x14ac:dyDescent="0.25">
      <c r="B220" s="6" t="s">
        <v>224</v>
      </c>
      <c r="C220" s="27">
        <v>5</v>
      </c>
      <c r="D220" s="7">
        <v>2</v>
      </c>
      <c r="E220" s="8">
        <v>0</v>
      </c>
      <c r="F220" s="2"/>
      <c r="G220" s="11">
        <f>G221+G224</f>
        <v>63214700</v>
      </c>
      <c r="H220" s="11">
        <f>H221+H224</f>
        <v>63214700</v>
      </c>
      <c r="I220" s="11">
        <f>I221+I224</f>
        <v>5910450.9699999997</v>
      </c>
      <c r="J220" s="11">
        <f t="shared" si="35"/>
        <v>9.3498046656869374</v>
      </c>
      <c r="K220" s="11">
        <f t="shared" si="36"/>
        <v>9.3498046656869374</v>
      </c>
    </row>
    <row r="221" spans="2:11" s="40" customFormat="1" ht="94.5" x14ac:dyDescent="0.25">
      <c r="B221" s="6" t="s">
        <v>225</v>
      </c>
      <c r="C221" s="27">
        <v>5</v>
      </c>
      <c r="D221" s="7">
        <v>2</v>
      </c>
      <c r="E221" s="8">
        <v>59</v>
      </c>
      <c r="F221" s="2"/>
      <c r="G221" s="11">
        <f t="shared" ref="G221:I222" si="42">G222</f>
        <v>60238700</v>
      </c>
      <c r="H221" s="11">
        <f t="shared" si="42"/>
        <v>60238700</v>
      </c>
      <c r="I221" s="11">
        <f t="shared" si="42"/>
        <v>5293030.97</v>
      </c>
      <c r="J221" s="11">
        <f t="shared" si="35"/>
        <v>8.7867616167015541</v>
      </c>
      <c r="K221" s="11">
        <f t="shared" si="36"/>
        <v>8.7867616167015541</v>
      </c>
    </row>
    <row r="222" spans="2:11" s="40" customFormat="1" ht="31.5" x14ac:dyDescent="0.25">
      <c r="B222" s="9" t="s">
        <v>67</v>
      </c>
      <c r="C222" s="27">
        <v>5</v>
      </c>
      <c r="D222" s="7">
        <v>2</v>
      </c>
      <c r="E222" s="8">
        <v>59</v>
      </c>
      <c r="F222" s="2">
        <v>600</v>
      </c>
      <c r="G222" s="11">
        <f t="shared" si="42"/>
        <v>60238700</v>
      </c>
      <c r="H222" s="11">
        <f t="shared" si="42"/>
        <v>60238700</v>
      </c>
      <c r="I222" s="11">
        <f t="shared" si="42"/>
        <v>5293030.97</v>
      </c>
      <c r="J222" s="11">
        <f t="shared" si="35"/>
        <v>8.7867616167015541</v>
      </c>
      <c r="K222" s="11">
        <f t="shared" si="36"/>
        <v>8.7867616167015541</v>
      </c>
    </row>
    <row r="223" spans="2:11" s="40" customFormat="1" ht="15.75" x14ac:dyDescent="0.25">
      <c r="B223" s="9" t="s">
        <v>68</v>
      </c>
      <c r="C223" s="27">
        <v>5</v>
      </c>
      <c r="D223" s="7">
        <v>2</v>
      </c>
      <c r="E223" s="8">
        <v>59</v>
      </c>
      <c r="F223" s="2">
        <v>610</v>
      </c>
      <c r="G223" s="11">
        <v>60238700</v>
      </c>
      <c r="H223" s="11">
        <v>60238700</v>
      </c>
      <c r="I223" s="11">
        <v>5293030.97</v>
      </c>
      <c r="J223" s="11">
        <f t="shared" si="35"/>
        <v>8.7867616167015541</v>
      </c>
      <c r="K223" s="11">
        <f t="shared" si="36"/>
        <v>8.7867616167015541</v>
      </c>
    </row>
    <row r="224" spans="2:11" s="40" customFormat="1" ht="78.75" x14ac:dyDescent="0.25">
      <c r="B224" s="6" t="s">
        <v>161</v>
      </c>
      <c r="C224" s="27">
        <v>5</v>
      </c>
      <c r="D224" s="7">
        <v>2</v>
      </c>
      <c r="E224" s="8">
        <v>9999</v>
      </c>
      <c r="F224" s="2"/>
      <c r="G224" s="11">
        <f t="shared" ref="G224:I225" si="43">G225</f>
        <v>2976000</v>
      </c>
      <c r="H224" s="11">
        <f t="shared" si="43"/>
        <v>2976000</v>
      </c>
      <c r="I224" s="11">
        <f t="shared" si="43"/>
        <v>617420</v>
      </c>
      <c r="J224" s="11">
        <f t="shared" si="35"/>
        <v>20.746639784946236</v>
      </c>
      <c r="K224" s="11">
        <f t="shared" si="36"/>
        <v>20.746639784946236</v>
      </c>
    </row>
    <row r="225" spans="2:11" s="40" customFormat="1" ht="31.5" x14ac:dyDescent="0.25">
      <c r="B225" s="9" t="s">
        <v>67</v>
      </c>
      <c r="C225" s="27">
        <v>5</v>
      </c>
      <c r="D225" s="7">
        <v>2</v>
      </c>
      <c r="E225" s="8">
        <v>9999</v>
      </c>
      <c r="F225" s="2">
        <v>600</v>
      </c>
      <c r="G225" s="11">
        <f t="shared" si="43"/>
        <v>2976000</v>
      </c>
      <c r="H225" s="11">
        <f t="shared" si="43"/>
        <v>2976000</v>
      </c>
      <c r="I225" s="11">
        <f t="shared" si="43"/>
        <v>617420</v>
      </c>
      <c r="J225" s="11">
        <f t="shared" si="35"/>
        <v>20.746639784946236</v>
      </c>
      <c r="K225" s="11">
        <f t="shared" si="36"/>
        <v>20.746639784946236</v>
      </c>
    </row>
    <row r="226" spans="2:11" s="40" customFormat="1" ht="15.75" x14ac:dyDescent="0.25">
      <c r="B226" s="9" t="s">
        <v>68</v>
      </c>
      <c r="C226" s="27">
        <v>5</v>
      </c>
      <c r="D226" s="7">
        <v>2</v>
      </c>
      <c r="E226" s="8">
        <v>9999</v>
      </c>
      <c r="F226" s="2">
        <v>610</v>
      </c>
      <c r="G226" s="11">
        <v>2976000</v>
      </c>
      <c r="H226" s="11">
        <v>2976000</v>
      </c>
      <c r="I226" s="11">
        <v>617420</v>
      </c>
      <c r="J226" s="11">
        <f t="shared" si="35"/>
        <v>20.746639784946236</v>
      </c>
      <c r="K226" s="11">
        <f t="shared" si="36"/>
        <v>20.746639784946236</v>
      </c>
    </row>
    <row r="227" spans="2:11" s="40" customFormat="1" ht="47.25" x14ac:dyDescent="0.25">
      <c r="B227" s="6" t="s">
        <v>162</v>
      </c>
      <c r="C227" s="27">
        <v>6</v>
      </c>
      <c r="D227" s="7">
        <v>0</v>
      </c>
      <c r="E227" s="8">
        <v>0</v>
      </c>
      <c r="F227" s="2"/>
      <c r="G227" s="11">
        <f>G228+G235</f>
        <v>5812400</v>
      </c>
      <c r="H227" s="11">
        <f>H228+H235</f>
        <v>5812400</v>
      </c>
      <c r="I227" s="11">
        <f>I228+I235</f>
        <v>967717.51</v>
      </c>
      <c r="J227" s="11">
        <f t="shared" si="35"/>
        <v>16.649189835524052</v>
      </c>
      <c r="K227" s="11">
        <f t="shared" si="36"/>
        <v>16.649189835524052</v>
      </c>
    </row>
    <row r="228" spans="2:11" s="40" customFormat="1" ht="63" x14ac:dyDescent="0.25">
      <c r="B228" s="6" t="s">
        <v>163</v>
      </c>
      <c r="C228" s="27">
        <v>6</v>
      </c>
      <c r="D228" s="7">
        <v>1</v>
      </c>
      <c r="E228" s="8">
        <v>0</v>
      </c>
      <c r="F228" s="2"/>
      <c r="G228" s="11">
        <f>G229+G232</f>
        <v>532700</v>
      </c>
      <c r="H228" s="11">
        <f>H229+H232</f>
        <v>532700</v>
      </c>
      <c r="I228" s="11">
        <f>I229+I232</f>
        <v>0</v>
      </c>
      <c r="J228" s="11">
        <f t="shared" ref="J228:J291" si="44">I228/G228*100</f>
        <v>0</v>
      </c>
      <c r="K228" s="11">
        <f t="shared" ref="K228:K291" si="45">I228/H228*100</f>
        <v>0</v>
      </c>
    </row>
    <row r="229" spans="2:11" s="40" customFormat="1" ht="94.5" x14ac:dyDescent="0.25">
      <c r="B229" s="6" t="s">
        <v>254</v>
      </c>
      <c r="C229" s="27">
        <v>6</v>
      </c>
      <c r="D229" s="7">
        <v>1</v>
      </c>
      <c r="E229" s="8">
        <v>5604</v>
      </c>
      <c r="F229" s="2"/>
      <c r="G229" s="11">
        <f>G230</f>
        <v>460000</v>
      </c>
      <c r="H229" s="11">
        <f>H230</f>
        <v>460000</v>
      </c>
      <c r="I229" s="11">
        <f>I230</f>
        <v>0</v>
      </c>
      <c r="J229" s="11">
        <f t="shared" si="44"/>
        <v>0</v>
      </c>
      <c r="K229" s="11">
        <f t="shared" si="45"/>
        <v>0</v>
      </c>
    </row>
    <row r="230" spans="2:11" s="40" customFormat="1" ht="31.5" x14ac:dyDescent="0.25">
      <c r="B230" s="9" t="s">
        <v>67</v>
      </c>
      <c r="C230" s="27">
        <v>6</v>
      </c>
      <c r="D230" s="7">
        <v>1</v>
      </c>
      <c r="E230" s="8">
        <v>5604</v>
      </c>
      <c r="F230" s="2">
        <v>600</v>
      </c>
      <c r="G230" s="11">
        <f>G231</f>
        <v>460000</v>
      </c>
      <c r="H230" s="11">
        <f t="shared" ref="H230:I230" si="46">H231</f>
        <v>460000</v>
      </c>
      <c r="I230" s="11">
        <f t="shared" si="46"/>
        <v>0</v>
      </c>
      <c r="J230" s="11">
        <f t="shared" si="44"/>
        <v>0</v>
      </c>
      <c r="K230" s="11">
        <f t="shared" si="45"/>
        <v>0</v>
      </c>
    </row>
    <row r="231" spans="2:11" s="40" customFormat="1" ht="15.75" x14ac:dyDescent="0.25">
      <c r="B231" s="9" t="s">
        <v>68</v>
      </c>
      <c r="C231" s="27">
        <v>6</v>
      </c>
      <c r="D231" s="7">
        <v>1</v>
      </c>
      <c r="E231" s="8">
        <v>5604</v>
      </c>
      <c r="F231" s="2">
        <v>610</v>
      </c>
      <c r="G231" s="11">
        <v>460000</v>
      </c>
      <c r="H231" s="11">
        <v>460000</v>
      </c>
      <c r="I231" s="11"/>
      <c r="J231" s="11">
        <f t="shared" si="44"/>
        <v>0</v>
      </c>
      <c r="K231" s="11">
        <f t="shared" si="45"/>
        <v>0</v>
      </c>
    </row>
    <row r="232" spans="2:11" s="40" customFormat="1" ht="94.5" x14ac:dyDescent="0.25">
      <c r="B232" s="6" t="s">
        <v>255</v>
      </c>
      <c r="C232" s="27">
        <v>6</v>
      </c>
      <c r="D232" s="7">
        <v>1</v>
      </c>
      <c r="E232" s="8">
        <v>5683</v>
      </c>
      <c r="F232" s="2"/>
      <c r="G232" s="11">
        <f t="shared" ref="G232:I233" si="47">G233</f>
        <v>72700</v>
      </c>
      <c r="H232" s="11">
        <f t="shared" si="47"/>
        <v>72700</v>
      </c>
      <c r="I232" s="11">
        <f t="shared" si="47"/>
        <v>0</v>
      </c>
      <c r="J232" s="11">
        <f t="shared" si="44"/>
        <v>0</v>
      </c>
      <c r="K232" s="11">
        <f t="shared" si="45"/>
        <v>0</v>
      </c>
    </row>
    <row r="233" spans="2:11" s="40" customFormat="1" ht="31.5" x14ac:dyDescent="0.25">
      <c r="B233" s="9" t="s">
        <v>67</v>
      </c>
      <c r="C233" s="27">
        <v>6</v>
      </c>
      <c r="D233" s="7">
        <v>1</v>
      </c>
      <c r="E233" s="8">
        <v>5683</v>
      </c>
      <c r="F233" s="2">
        <v>600</v>
      </c>
      <c r="G233" s="11">
        <f t="shared" si="47"/>
        <v>72700</v>
      </c>
      <c r="H233" s="11">
        <f t="shared" si="47"/>
        <v>72700</v>
      </c>
      <c r="I233" s="11">
        <f t="shared" si="47"/>
        <v>0</v>
      </c>
      <c r="J233" s="11">
        <f t="shared" si="44"/>
        <v>0</v>
      </c>
      <c r="K233" s="11">
        <f t="shared" si="45"/>
        <v>0</v>
      </c>
    </row>
    <row r="234" spans="2:11" s="40" customFormat="1" ht="15.75" x14ac:dyDescent="0.25">
      <c r="B234" s="9" t="s">
        <v>69</v>
      </c>
      <c r="C234" s="27">
        <v>6</v>
      </c>
      <c r="D234" s="7">
        <v>1</v>
      </c>
      <c r="E234" s="8">
        <v>5683</v>
      </c>
      <c r="F234" s="2">
        <v>620</v>
      </c>
      <c r="G234" s="11">
        <v>72700</v>
      </c>
      <c r="H234" s="11">
        <v>72700</v>
      </c>
      <c r="I234" s="11"/>
      <c r="J234" s="11">
        <f t="shared" si="44"/>
        <v>0</v>
      </c>
      <c r="K234" s="11">
        <f t="shared" si="45"/>
        <v>0</v>
      </c>
    </row>
    <row r="235" spans="2:11" s="40" customFormat="1" ht="78.75" x14ac:dyDescent="0.25">
      <c r="B235" s="6" t="s">
        <v>111</v>
      </c>
      <c r="C235" s="27">
        <v>6</v>
      </c>
      <c r="D235" s="7">
        <v>2</v>
      </c>
      <c r="E235" s="8">
        <v>0</v>
      </c>
      <c r="F235" s="2"/>
      <c r="G235" s="11">
        <f>G236+G239</f>
        <v>5279700</v>
      </c>
      <c r="H235" s="11">
        <f t="shared" ref="H235:I235" si="48">H236+H239</f>
        <v>5279700</v>
      </c>
      <c r="I235" s="11">
        <f t="shared" si="48"/>
        <v>967717.51</v>
      </c>
      <c r="J235" s="11">
        <f t="shared" si="44"/>
        <v>18.329024565789723</v>
      </c>
      <c r="K235" s="11">
        <f t="shared" si="45"/>
        <v>18.329024565789723</v>
      </c>
    </row>
    <row r="236" spans="2:11" s="40" customFormat="1" ht="94.5" x14ac:dyDescent="0.25">
      <c r="B236" s="6" t="s">
        <v>256</v>
      </c>
      <c r="C236" s="27">
        <v>6</v>
      </c>
      <c r="D236" s="7">
        <v>2</v>
      </c>
      <c r="E236" s="8">
        <v>204</v>
      </c>
      <c r="F236" s="2"/>
      <c r="G236" s="11">
        <f t="shared" ref="G236:I237" si="49">G237</f>
        <v>3294400</v>
      </c>
      <c r="H236" s="11">
        <f t="shared" si="49"/>
        <v>3294400</v>
      </c>
      <c r="I236" s="11">
        <f t="shared" si="49"/>
        <v>887192.24</v>
      </c>
      <c r="J236" s="11">
        <f t="shared" si="44"/>
        <v>26.930313258863524</v>
      </c>
      <c r="K236" s="11">
        <f t="shared" si="45"/>
        <v>26.930313258863524</v>
      </c>
    </row>
    <row r="237" spans="2:11" s="40" customFormat="1" ht="63" x14ac:dyDescent="0.25">
      <c r="B237" s="9" t="s">
        <v>55</v>
      </c>
      <c r="C237" s="27">
        <v>6</v>
      </c>
      <c r="D237" s="7">
        <v>2</v>
      </c>
      <c r="E237" s="8">
        <v>204</v>
      </c>
      <c r="F237" s="2">
        <v>100</v>
      </c>
      <c r="G237" s="11">
        <f t="shared" si="49"/>
        <v>3294400</v>
      </c>
      <c r="H237" s="11">
        <f t="shared" si="49"/>
        <v>3294400</v>
      </c>
      <c r="I237" s="11">
        <f t="shared" si="49"/>
        <v>887192.24</v>
      </c>
      <c r="J237" s="11">
        <f t="shared" si="44"/>
        <v>26.930313258863524</v>
      </c>
      <c r="K237" s="11">
        <f t="shared" si="45"/>
        <v>26.930313258863524</v>
      </c>
    </row>
    <row r="238" spans="2:11" s="40" customFormat="1" ht="31.5" x14ac:dyDescent="0.25">
      <c r="B238" s="9" t="s">
        <v>151</v>
      </c>
      <c r="C238" s="27">
        <v>6</v>
      </c>
      <c r="D238" s="7">
        <v>2</v>
      </c>
      <c r="E238" s="8">
        <v>204</v>
      </c>
      <c r="F238" s="2">
        <v>120</v>
      </c>
      <c r="G238" s="11">
        <v>3294400</v>
      </c>
      <c r="H238" s="11">
        <v>3294400</v>
      </c>
      <c r="I238" s="11">
        <v>887192.24</v>
      </c>
      <c r="J238" s="11">
        <f t="shared" si="44"/>
        <v>26.930313258863524</v>
      </c>
      <c r="K238" s="11">
        <f t="shared" si="45"/>
        <v>26.930313258863524</v>
      </c>
    </row>
    <row r="239" spans="2:11" s="40" customFormat="1" ht="110.25" x14ac:dyDescent="0.25">
      <c r="B239" s="6" t="s">
        <v>257</v>
      </c>
      <c r="C239" s="27">
        <v>6</v>
      </c>
      <c r="D239" s="7">
        <v>2</v>
      </c>
      <c r="E239" s="8">
        <v>5513</v>
      </c>
      <c r="F239" s="2"/>
      <c r="G239" s="11">
        <f>G240+G242</f>
        <v>1985300</v>
      </c>
      <c r="H239" s="11">
        <f>H240+H242</f>
        <v>1985300</v>
      </c>
      <c r="I239" s="11">
        <f>I240+I242</f>
        <v>80525.27</v>
      </c>
      <c r="J239" s="11">
        <f t="shared" si="44"/>
        <v>4.0560756560721307</v>
      </c>
      <c r="K239" s="11">
        <f t="shared" si="45"/>
        <v>4.0560756560721307</v>
      </c>
    </row>
    <row r="240" spans="2:11" s="40" customFormat="1" ht="63" x14ac:dyDescent="0.25">
      <c r="B240" s="9" t="s">
        <v>55</v>
      </c>
      <c r="C240" s="27">
        <v>6</v>
      </c>
      <c r="D240" s="7">
        <v>2</v>
      </c>
      <c r="E240" s="8">
        <v>5513</v>
      </c>
      <c r="F240" s="2">
        <v>100</v>
      </c>
      <c r="G240" s="11">
        <f>G241</f>
        <v>1137000</v>
      </c>
      <c r="H240" s="11">
        <f>H241</f>
        <v>1137000</v>
      </c>
      <c r="I240" s="11">
        <f>I241</f>
        <v>67169.61</v>
      </c>
      <c r="J240" s="11">
        <f t="shared" si="44"/>
        <v>5.9076174142480209</v>
      </c>
      <c r="K240" s="11">
        <f t="shared" si="45"/>
        <v>5.9076174142480209</v>
      </c>
    </row>
    <row r="241" spans="2:11" s="40" customFormat="1" ht="31.5" x14ac:dyDescent="0.25">
      <c r="B241" s="9" t="s">
        <v>151</v>
      </c>
      <c r="C241" s="27">
        <v>6</v>
      </c>
      <c r="D241" s="7">
        <v>2</v>
      </c>
      <c r="E241" s="8">
        <v>5513</v>
      </c>
      <c r="F241" s="2">
        <v>120</v>
      </c>
      <c r="G241" s="11">
        <f>1097000+40000</f>
        <v>1137000</v>
      </c>
      <c r="H241" s="11">
        <f>1097000+40000</f>
        <v>1137000</v>
      </c>
      <c r="I241" s="11">
        <v>67169.61</v>
      </c>
      <c r="J241" s="11">
        <f t="shared" si="44"/>
        <v>5.9076174142480209</v>
      </c>
      <c r="K241" s="11">
        <f t="shared" si="45"/>
        <v>5.9076174142480209</v>
      </c>
    </row>
    <row r="242" spans="2:11" s="40" customFormat="1" ht="31.5" x14ac:dyDescent="0.25">
      <c r="B242" s="9" t="s">
        <v>72</v>
      </c>
      <c r="C242" s="27">
        <v>6</v>
      </c>
      <c r="D242" s="7">
        <v>2</v>
      </c>
      <c r="E242" s="8">
        <v>5513</v>
      </c>
      <c r="F242" s="2">
        <v>200</v>
      </c>
      <c r="G242" s="11">
        <f>G243</f>
        <v>848300</v>
      </c>
      <c r="H242" s="11">
        <f>H243</f>
        <v>848300</v>
      </c>
      <c r="I242" s="11">
        <f>I243</f>
        <v>13355.66</v>
      </c>
      <c r="J242" s="11">
        <f t="shared" si="44"/>
        <v>1.5744029234940469</v>
      </c>
      <c r="K242" s="11">
        <f t="shared" si="45"/>
        <v>1.5744029234940469</v>
      </c>
    </row>
    <row r="243" spans="2:11" s="40" customFormat="1" ht="31.5" x14ac:dyDescent="0.25">
      <c r="B243" s="9" t="s">
        <v>73</v>
      </c>
      <c r="C243" s="27">
        <v>6</v>
      </c>
      <c r="D243" s="7">
        <v>2</v>
      </c>
      <c r="E243" s="8">
        <v>5513</v>
      </c>
      <c r="F243" s="2">
        <v>240</v>
      </c>
      <c r="G243" s="11">
        <v>848300</v>
      </c>
      <c r="H243" s="11">
        <v>848300</v>
      </c>
      <c r="I243" s="11">
        <v>13355.66</v>
      </c>
      <c r="J243" s="11">
        <f t="shared" si="44"/>
        <v>1.5744029234940469</v>
      </c>
      <c r="K243" s="11">
        <f t="shared" si="45"/>
        <v>1.5744029234940469</v>
      </c>
    </row>
    <row r="244" spans="2:11" s="40" customFormat="1" ht="63" x14ac:dyDescent="0.25">
      <c r="B244" s="6" t="s">
        <v>0</v>
      </c>
      <c r="C244" s="27">
        <v>7</v>
      </c>
      <c r="D244" s="7">
        <v>0</v>
      </c>
      <c r="E244" s="8">
        <v>0</v>
      </c>
      <c r="F244" s="2"/>
      <c r="G244" s="11">
        <f>G245+G249+G253</f>
        <v>6031400</v>
      </c>
      <c r="H244" s="11">
        <f t="shared" ref="H244:I244" si="50">H245+H249+H253</f>
        <v>6031400</v>
      </c>
      <c r="I244" s="11">
        <f t="shared" si="50"/>
        <v>3318380</v>
      </c>
      <c r="J244" s="11">
        <f t="shared" si="44"/>
        <v>55.018403687369435</v>
      </c>
      <c r="K244" s="11">
        <f t="shared" si="45"/>
        <v>55.018403687369435</v>
      </c>
    </row>
    <row r="245" spans="2:11" s="40" customFormat="1" ht="94.5" x14ac:dyDescent="0.25">
      <c r="B245" s="6" t="s">
        <v>54</v>
      </c>
      <c r="C245" s="27">
        <v>7</v>
      </c>
      <c r="D245" s="7">
        <v>1</v>
      </c>
      <c r="E245" s="8">
        <v>0</v>
      </c>
      <c r="F245" s="2"/>
      <c r="G245" s="11">
        <f t="shared" ref="G245:I247" si="51">G246</f>
        <v>5642000</v>
      </c>
      <c r="H245" s="11">
        <f t="shared" si="51"/>
        <v>5642000</v>
      </c>
      <c r="I245" s="11">
        <f t="shared" si="51"/>
        <v>3318380</v>
      </c>
      <c r="J245" s="11">
        <f t="shared" si="44"/>
        <v>58.815668202764982</v>
      </c>
      <c r="K245" s="11">
        <f t="shared" si="45"/>
        <v>58.815668202764982</v>
      </c>
    </row>
    <row r="246" spans="2:11" s="40" customFormat="1" ht="126" x14ac:dyDescent="0.25">
      <c r="B246" s="6" t="s">
        <v>258</v>
      </c>
      <c r="C246" s="27">
        <v>7</v>
      </c>
      <c r="D246" s="7">
        <v>1</v>
      </c>
      <c r="E246" s="8">
        <v>5522</v>
      </c>
      <c r="F246" s="2"/>
      <c r="G246" s="11">
        <f t="shared" si="51"/>
        <v>5642000</v>
      </c>
      <c r="H246" s="11">
        <f t="shared" si="51"/>
        <v>5642000</v>
      </c>
      <c r="I246" s="11">
        <f t="shared" si="51"/>
        <v>3318380</v>
      </c>
      <c r="J246" s="11">
        <f t="shared" si="44"/>
        <v>58.815668202764982</v>
      </c>
      <c r="K246" s="11">
        <f t="shared" si="45"/>
        <v>58.815668202764982</v>
      </c>
    </row>
    <row r="247" spans="2:11" s="40" customFormat="1" ht="15.75" x14ac:dyDescent="0.25">
      <c r="B247" s="9" t="s">
        <v>186</v>
      </c>
      <c r="C247" s="27">
        <v>7</v>
      </c>
      <c r="D247" s="7">
        <v>1</v>
      </c>
      <c r="E247" s="8">
        <v>5522</v>
      </c>
      <c r="F247" s="2">
        <v>800</v>
      </c>
      <c r="G247" s="11">
        <f t="shared" si="51"/>
        <v>5642000</v>
      </c>
      <c r="H247" s="11">
        <f t="shared" si="51"/>
        <v>5642000</v>
      </c>
      <c r="I247" s="11">
        <f t="shared" si="51"/>
        <v>3318380</v>
      </c>
      <c r="J247" s="11">
        <f t="shared" si="44"/>
        <v>58.815668202764982</v>
      </c>
      <c r="K247" s="11">
        <f t="shared" si="45"/>
        <v>58.815668202764982</v>
      </c>
    </row>
    <row r="248" spans="2:11" s="40" customFormat="1" ht="47.25" x14ac:dyDescent="0.25">
      <c r="B248" s="9" t="s">
        <v>207</v>
      </c>
      <c r="C248" s="27">
        <v>7</v>
      </c>
      <c r="D248" s="7">
        <v>1</v>
      </c>
      <c r="E248" s="8">
        <v>5522</v>
      </c>
      <c r="F248" s="1">
        <v>810</v>
      </c>
      <c r="G248" s="11">
        <v>5642000</v>
      </c>
      <c r="H248" s="11">
        <v>5642000</v>
      </c>
      <c r="I248" s="11">
        <v>3318380</v>
      </c>
      <c r="J248" s="11">
        <f t="shared" si="44"/>
        <v>58.815668202764982</v>
      </c>
      <c r="K248" s="11">
        <f t="shared" si="45"/>
        <v>58.815668202764982</v>
      </c>
    </row>
    <row r="249" spans="2:11" s="40" customFormat="1" ht="110.25" x14ac:dyDescent="0.25">
      <c r="B249" s="6" t="s">
        <v>170</v>
      </c>
      <c r="C249" s="27">
        <v>7</v>
      </c>
      <c r="D249" s="7">
        <v>4</v>
      </c>
      <c r="E249" s="8">
        <v>0</v>
      </c>
      <c r="F249" s="2"/>
      <c r="G249" s="11">
        <f>G250</f>
        <v>240400</v>
      </c>
      <c r="H249" s="11">
        <f t="shared" ref="H249:I249" si="52">H250</f>
        <v>240400</v>
      </c>
      <c r="I249" s="11">
        <f t="shared" si="52"/>
        <v>0</v>
      </c>
      <c r="J249" s="11">
        <f t="shared" si="44"/>
        <v>0</v>
      </c>
      <c r="K249" s="11">
        <f t="shared" si="45"/>
        <v>0</v>
      </c>
    </row>
    <row r="250" spans="2:11" s="40" customFormat="1" ht="157.5" x14ac:dyDescent="0.25">
      <c r="B250" s="6" t="s">
        <v>259</v>
      </c>
      <c r="C250" s="27">
        <v>7</v>
      </c>
      <c r="D250" s="7">
        <v>4</v>
      </c>
      <c r="E250" s="8">
        <v>5528</v>
      </c>
      <c r="F250" s="2"/>
      <c r="G250" s="11">
        <f t="shared" ref="G250:I251" si="53">G251</f>
        <v>240400</v>
      </c>
      <c r="H250" s="11">
        <f t="shared" si="53"/>
        <v>240400</v>
      </c>
      <c r="I250" s="11">
        <f t="shared" si="53"/>
        <v>0</v>
      </c>
      <c r="J250" s="11">
        <f t="shared" si="44"/>
        <v>0</v>
      </c>
      <c r="K250" s="11">
        <f t="shared" si="45"/>
        <v>0</v>
      </c>
    </row>
    <row r="251" spans="2:11" s="40" customFormat="1" ht="31.5" x14ac:dyDescent="0.25">
      <c r="B251" s="9" t="s">
        <v>72</v>
      </c>
      <c r="C251" s="27">
        <v>7</v>
      </c>
      <c r="D251" s="7">
        <v>4</v>
      </c>
      <c r="E251" s="8">
        <v>5528</v>
      </c>
      <c r="F251" s="2">
        <v>200</v>
      </c>
      <c r="G251" s="11">
        <f t="shared" si="53"/>
        <v>240400</v>
      </c>
      <c r="H251" s="11">
        <f t="shared" si="53"/>
        <v>240400</v>
      </c>
      <c r="I251" s="11">
        <f t="shared" si="53"/>
        <v>0</v>
      </c>
      <c r="J251" s="11">
        <f t="shared" si="44"/>
        <v>0</v>
      </c>
      <c r="K251" s="11">
        <f t="shared" si="45"/>
        <v>0</v>
      </c>
    </row>
    <row r="252" spans="2:11" s="40" customFormat="1" ht="31.5" x14ac:dyDescent="0.25">
      <c r="B252" s="9" t="s">
        <v>73</v>
      </c>
      <c r="C252" s="27">
        <v>7</v>
      </c>
      <c r="D252" s="7">
        <v>4</v>
      </c>
      <c r="E252" s="8">
        <v>5528</v>
      </c>
      <c r="F252" s="2">
        <v>240</v>
      </c>
      <c r="G252" s="11">
        <v>240400</v>
      </c>
      <c r="H252" s="11">
        <v>240400</v>
      </c>
      <c r="I252" s="11"/>
      <c r="J252" s="11">
        <f t="shared" si="44"/>
        <v>0</v>
      </c>
      <c r="K252" s="11">
        <f t="shared" si="45"/>
        <v>0</v>
      </c>
    </row>
    <row r="253" spans="2:11" s="40" customFormat="1" ht="78.75" x14ac:dyDescent="0.25">
      <c r="B253" s="6" t="s">
        <v>173</v>
      </c>
      <c r="C253" s="27">
        <v>7</v>
      </c>
      <c r="D253" s="7">
        <v>5</v>
      </c>
      <c r="E253" s="8">
        <v>0</v>
      </c>
      <c r="F253" s="2"/>
      <c r="G253" s="11">
        <f t="shared" ref="G253:I255" si="54">G254</f>
        <v>149000</v>
      </c>
      <c r="H253" s="11">
        <f t="shared" si="54"/>
        <v>149000</v>
      </c>
      <c r="I253" s="11">
        <f t="shared" si="54"/>
        <v>0</v>
      </c>
      <c r="J253" s="11">
        <f t="shared" si="44"/>
        <v>0</v>
      </c>
      <c r="K253" s="11">
        <f t="shared" si="45"/>
        <v>0</v>
      </c>
    </row>
    <row r="254" spans="2:11" s="40" customFormat="1" ht="94.5" x14ac:dyDescent="0.25">
      <c r="B254" s="6" t="s">
        <v>174</v>
      </c>
      <c r="C254" s="27">
        <v>7</v>
      </c>
      <c r="D254" s="7">
        <v>5</v>
      </c>
      <c r="E254" s="8">
        <v>9999</v>
      </c>
      <c r="F254" s="2"/>
      <c r="G254" s="11">
        <f t="shared" si="54"/>
        <v>149000</v>
      </c>
      <c r="H254" s="11">
        <f t="shared" si="54"/>
        <v>149000</v>
      </c>
      <c r="I254" s="11">
        <f t="shared" si="54"/>
        <v>0</v>
      </c>
      <c r="J254" s="11">
        <f t="shared" si="44"/>
        <v>0</v>
      </c>
      <c r="K254" s="11">
        <f t="shared" si="45"/>
        <v>0</v>
      </c>
    </row>
    <row r="255" spans="2:11" s="40" customFormat="1" ht="31.5" x14ac:dyDescent="0.25">
      <c r="B255" s="9" t="s">
        <v>72</v>
      </c>
      <c r="C255" s="27">
        <v>7</v>
      </c>
      <c r="D255" s="7">
        <v>5</v>
      </c>
      <c r="E255" s="8">
        <v>9999</v>
      </c>
      <c r="F255" s="2">
        <v>200</v>
      </c>
      <c r="G255" s="11">
        <f t="shared" si="54"/>
        <v>149000</v>
      </c>
      <c r="H255" s="11">
        <f t="shared" si="54"/>
        <v>149000</v>
      </c>
      <c r="I255" s="11">
        <f t="shared" si="54"/>
        <v>0</v>
      </c>
      <c r="J255" s="11">
        <f t="shared" si="44"/>
        <v>0</v>
      </c>
      <c r="K255" s="11">
        <f t="shared" si="45"/>
        <v>0</v>
      </c>
    </row>
    <row r="256" spans="2:11" s="40" customFormat="1" ht="31.5" x14ac:dyDescent="0.25">
      <c r="B256" s="9" t="s">
        <v>73</v>
      </c>
      <c r="C256" s="27">
        <v>7</v>
      </c>
      <c r="D256" s="7">
        <v>5</v>
      </c>
      <c r="E256" s="8">
        <v>9999</v>
      </c>
      <c r="F256" s="2">
        <v>240</v>
      </c>
      <c r="G256" s="11">
        <v>149000</v>
      </c>
      <c r="H256" s="11">
        <v>149000</v>
      </c>
      <c r="I256" s="11"/>
      <c r="J256" s="11">
        <f t="shared" si="44"/>
        <v>0</v>
      </c>
      <c r="K256" s="11">
        <f t="shared" si="45"/>
        <v>0</v>
      </c>
    </row>
    <row r="257" spans="2:11" s="40" customFormat="1" ht="47.25" x14ac:dyDescent="0.25">
      <c r="B257" s="9" t="s">
        <v>175</v>
      </c>
      <c r="C257" s="27">
        <v>8</v>
      </c>
      <c r="D257" s="7">
        <v>0</v>
      </c>
      <c r="E257" s="8">
        <v>0</v>
      </c>
      <c r="F257" s="1"/>
      <c r="G257" s="11">
        <f>G258+G262+G278+G297</f>
        <v>66440400</v>
      </c>
      <c r="H257" s="11">
        <f>H258+H262+H278+H297</f>
        <v>66440400</v>
      </c>
      <c r="I257" s="11">
        <f>I258+I262+I278+I297</f>
        <v>6026097</v>
      </c>
      <c r="J257" s="11">
        <f t="shared" si="44"/>
        <v>9.069928838477793</v>
      </c>
      <c r="K257" s="11">
        <f t="shared" si="45"/>
        <v>9.069928838477793</v>
      </c>
    </row>
    <row r="258" spans="2:11" s="40" customFormat="1" ht="78.75" x14ac:dyDescent="0.25">
      <c r="B258" s="6" t="s">
        <v>176</v>
      </c>
      <c r="C258" s="27">
        <v>8</v>
      </c>
      <c r="D258" s="7">
        <v>1</v>
      </c>
      <c r="E258" s="8">
        <v>0</v>
      </c>
      <c r="F258" s="2"/>
      <c r="G258" s="11">
        <f>G259</f>
        <v>1250000</v>
      </c>
      <c r="H258" s="11">
        <f t="shared" ref="H258:I258" si="55">H259</f>
        <v>1250000</v>
      </c>
      <c r="I258" s="11">
        <f t="shared" si="55"/>
        <v>0</v>
      </c>
      <c r="J258" s="11">
        <f t="shared" si="44"/>
        <v>0</v>
      </c>
      <c r="K258" s="11">
        <f t="shared" si="45"/>
        <v>0</v>
      </c>
    </row>
    <row r="259" spans="2:11" s="40" customFormat="1" ht="94.5" x14ac:dyDescent="0.25">
      <c r="B259" s="6" t="s">
        <v>177</v>
      </c>
      <c r="C259" s="27">
        <v>8</v>
      </c>
      <c r="D259" s="7">
        <v>1</v>
      </c>
      <c r="E259" s="8">
        <v>9999</v>
      </c>
      <c r="F259" s="2"/>
      <c r="G259" s="11">
        <f t="shared" ref="G259:I260" si="56">G260</f>
        <v>1250000</v>
      </c>
      <c r="H259" s="11">
        <f t="shared" si="56"/>
        <v>1250000</v>
      </c>
      <c r="I259" s="11">
        <f t="shared" si="56"/>
        <v>0</v>
      </c>
      <c r="J259" s="11">
        <f t="shared" si="44"/>
        <v>0</v>
      </c>
      <c r="K259" s="11">
        <f t="shared" si="45"/>
        <v>0</v>
      </c>
    </row>
    <row r="260" spans="2:11" s="40" customFormat="1" ht="31.5" x14ac:dyDescent="0.25">
      <c r="B260" s="9" t="s">
        <v>72</v>
      </c>
      <c r="C260" s="27">
        <v>8</v>
      </c>
      <c r="D260" s="7">
        <v>1</v>
      </c>
      <c r="E260" s="8">
        <v>9999</v>
      </c>
      <c r="F260" s="2">
        <v>200</v>
      </c>
      <c r="G260" s="11">
        <f t="shared" si="56"/>
        <v>1250000</v>
      </c>
      <c r="H260" s="11">
        <f t="shared" si="56"/>
        <v>1250000</v>
      </c>
      <c r="I260" s="11">
        <f t="shared" si="56"/>
        <v>0</v>
      </c>
      <c r="J260" s="11">
        <f t="shared" si="44"/>
        <v>0</v>
      </c>
      <c r="K260" s="11">
        <f t="shared" si="45"/>
        <v>0</v>
      </c>
    </row>
    <row r="261" spans="2:11" s="40" customFormat="1" ht="31.5" x14ac:dyDescent="0.25">
      <c r="B261" s="9" t="s">
        <v>73</v>
      </c>
      <c r="C261" s="27">
        <v>8</v>
      </c>
      <c r="D261" s="7">
        <v>1</v>
      </c>
      <c r="E261" s="8">
        <v>9999</v>
      </c>
      <c r="F261" s="2">
        <v>240</v>
      </c>
      <c r="G261" s="11">
        <v>1250000</v>
      </c>
      <c r="H261" s="11">
        <v>1250000</v>
      </c>
      <c r="I261" s="11"/>
      <c r="J261" s="11">
        <f t="shared" si="44"/>
        <v>0</v>
      </c>
      <c r="K261" s="11">
        <f t="shared" si="45"/>
        <v>0</v>
      </c>
    </row>
    <row r="262" spans="2:11" s="40" customFormat="1" ht="63" x14ac:dyDescent="0.25">
      <c r="B262" s="6" t="s">
        <v>178</v>
      </c>
      <c r="C262" s="27">
        <v>8</v>
      </c>
      <c r="D262" s="7">
        <v>2</v>
      </c>
      <c r="E262" s="8">
        <v>0</v>
      </c>
      <c r="F262" s="2"/>
      <c r="G262" s="11">
        <f>G263+G269+G266+G272+G275</f>
        <v>36166900</v>
      </c>
      <c r="H262" s="11">
        <f t="shared" ref="H262:I262" si="57">H263+H269+H266+H272+H275</f>
        <v>36166900</v>
      </c>
      <c r="I262" s="11">
        <f t="shared" si="57"/>
        <v>1194642</v>
      </c>
      <c r="J262" s="11">
        <f t="shared" si="44"/>
        <v>3.303136293129906</v>
      </c>
      <c r="K262" s="11">
        <f t="shared" si="45"/>
        <v>3.303136293129906</v>
      </c>
    </row>
    <row r="263" spans="2:11" s="40" customFormat="1" ht="94.5" x14ac:dyDescent="0.25">
      <c r="B263" s="6" t="s">
        <v>92</v>
      </c>
      <c r="C263" s="27">
        <v>8</v>
      </c>
      <c r="D263" s="7">
        <v>2</v>
      </c>
      <c r="E263" s="8">
        <v>4207</v>
      </c>
      <c r="F263" s="2"/>
      <c r="G263" s="11">
        <f t="shared" ref="G263:I264" si="58">G264</f>
        <v>187500</v>
      </c>
      <c r="H263" s="11">
        <f t="shared" si="58"/>
        <v>187500</v>
      </c>
      <c r="I263" s="11">
        <f t="shared" si="58"/>
        <v>0</v>
      </c>
      <c r="J263" s="11">
        <f t="shared" si="44"/>
        <v>0</v>
      </c>
      <c r="K263" s="11">
        <f t="shared" si="45"/>
        <v>0</v>
      </c>
    </row>
    <row r="264" spans="2:11" s="40" customFormat="1" ht="31.5" x14ac:dyDescent="0.25">
      <c r="B264" s="9" t="s">
        <v>155</v>
      </c>
      <c r="C264" s="27">
        <v>8</v>
      </c>
      <c r="D264" s="7">
        <v>2</v>
      </c>
      <c r="E264" s="8">
        <v>4207</v>
      </c>
      <c r="F264" s="2">
        <v>400</v>
      </c>
      <c r="G264" s="11">
        <f t="shared" si="58"/>
        <v>187500</v>
      </c>
      <c r="H264" s="11">
        <f t="shared" si="58"/>
        <v>187500</v>
      </c>
      <c r="I264" s="11">
        <f t="shared" si="58"/>
        <v>0</v>
      </c>
      <c r="J264" s="11">
        <f t="shared" si="44"/>
        <v>0</v>
      </c>
      <c r="K264" s="11">
        <f t="shared" si="45"/>
        <v>0</v>
      </c>
    </row>
    <row r="265" spans="2:11" s="40" customFormat="1" ht="15.75" x14ac:dyDescent="0.25">
      <c r="B265" s="9" t="s">
        <v>156</v>
      </c>
      <c r="C265" s="27">
        <v>8</v>
      </c>
      <c r="D265" s="7">
        <v>2</v>
      </c>
      <c r="E265" s="8">
        <v>4207</v>
      </c>
      <c r="F265" s="2">
        <v>410</v>
      </c>
      <c r="G265" s="11">
        <v>187500</v>
      </c>
      <c r="H265" s="11">
        <v>187500</v>
      </c>
      <c r="I265" s="11"/>
      <c r="J265" s="11">
        <f t="shared" si="44"/>
        <v>0</v>
      </c>
      <c r="K265" s="11">
        <f t="shared" si="45"/>
        <v>0</v>
      </c>
    </row>
    <row r="266" spans="2:11" s="40" customFormat="1" ht="94.5" x14ac:dyDescent="0.25">
      <c r="B266" s="9" t="s">
        <v>90</v>
      </c>
      <c r="C266" s="27">
        <v>8</v>
      </c>
      <c r="D266" s="7">
        <v>2</v>
      </c>
      <c r="E266" s="8">
        <v>4401</v>
      </c>
      <c r="F266" s="2"/>
      <c r="G266" s="11">
        <f>G267</f>
        <v>2798600</v>
      </c>
      <c r="H266" s="11">
        <f>H267</f>
        <v>2798600</v>
      </c>
      <c r="I266" s="11"/>
      <c r="J266" s="11">
        <f t="shared" si="44"/>
        <v>0</v>
      </c>
      <c r="K266" s="11">
        <f t="shared" si="45"/>
        <v>0</v>
      </c>
    </row>
    <row r="267" spans="2:11" s="40" customFormat="1" ht="31.5" x14ac:dyDescent="0.25">
      <c r="B267" s="9" t="s">
        <v>155</v>
      </c>
      <c r="C267" s="27">
        <v>8</v>
      </c>
      <c r="D267" s="7">
        <v>2</v>
      </c>
      <c r="E267" s="8">
        <v>4401</v>
      </c>
      <c r="F267" s="2">
        <v>400</v>
      </c>
      <c r="G267" s="11">
        <f>G268</f>
        <v>2798600</v>
      </c>
      <c r="H267" s="11">
        <f>H268</f>
        <v>2798600</v>
      </c>
      <c r="I267" s="11"/>
      <c r="J267" s="11">
        <f t="shared" si="44"/>
        <v>0</v>
      </c>
      <c r="K267" s="11">
        <f t="shared" si="45"/>
        <v>0</v>
      </c>
    </row>
    <row r="268" spans="2:11" s="40" customFormat="1" ht="15.75" x14ac:dyDescent="0.25">
      <c r="B268" s="9" t="s">
        <v>156</v>
      </c>
      <c r="C268" s="27">
        <v>8</v>
      </c>
      <c r="D268" s="7">
        <v>2</v>
      </c>
      <c r="E268" s="8">
        <v>4401</v>
      </c>
      <c r="F268" s="2">
        <v>410</v>
      </c>
      <c r="G268" s="11">
        <v>2798600</v>
      </c>
      <c r="H268" s="11">
        <v>2798600</v>
      </c>
      <c r="I268" s="11"/>
      <c r="J268" s="11">
        <f t="shared" si="44"/>
        <v>0</v>
      </c>
      <c r="K268" s="11">
        <f t="shared" si="45"/>
        <v>0</v>
      </c>
    </row>
    <row r="269" spans="2:11" s="40" customFormat="1" ht="126" x14ac:dyDescent="0.25">
      <c r="B269" s="6" t="s">
        <v>28</v>
      </c>
      <c r="C269" s="27">
        <v>8</v>
      </c>
      <c r="D269" s="7">
        <v>2</v>
      </c>
      <c r="E269" s="8">
        <v>5404</v>
      </c>
      <c r="F269" s="2"/>
      <c r="G269" s="11">
        <f t="shared" ref="G269:I270" si="59">G270</f>
        <v>26874300</v>
      </c>
      <c r="H269" s="11">
        <f t="shared" si="59"/>
        <v>26874300</v>
      </c>
      <c r="I269" s="11">
        <f t="shared" si="59"/>
        <v>0</v>
      </c>
      <c r="J269" s="11">
        <f t="shared" si="44"/>
        <v>0</v>
      </c>
      <c r="K269" s="11">
        <f t="shared" si="45"/>
        <v>0</v>
      </c>
    </row>
    <row r="270" spans="2:11" s="40" customFormat="1" ht="31.5" x14ac:dyDescent="0.25">
      <c r="B270" s="9" t="s">
        <v>155</v>
      </c>
      <c r="C270" s="27">
        <v>8</v>
      </c>
      <c r="D270" s="7">
        <v>2</v>
      </c>
      <c r="E270" s="8">
        <v>5404</v>
      </c>
      <c r="F270" s="2">
        <v>400</v>
      </c>
      <c r="G270" s="11">
        <f t="shared" si="59"/>
        <v>26874300</v>
      </c>
      <c r="H270" s="11">
        <f t="shared" si="59"/>
        <v>26874300</v>
      </c>
      <c r="I270" s="11">
        <f t="shared" si="59"/>
        <v>0</v>
      </c>
      <c r="J270" s="11">
        <f t="shared" si="44"/>
        <v>0</v>
      </c>
      <c r="K270" s="11">
        <f t="shared" si="45"/>
        <v>0</v>
      </c>
    </row>
    <row r="271" spans="2:11" s="40" customFormat="1" ht="15.75" x14ac:dyDescent="0.25">
      <c r="B271" s="9" t="s">
        <v>156</v>
      </c>
      <c r="C271" s="27">
        <v>8</v>
      </c>
      <c r="D271" s="7">
        <v>2</v>
      </c>
      <c r="E271" s="8">
        <v>5404</v>
      </c>
      <c r="F271" s="2">
        <v>410</v>
      </c>
      <c r="G271" s="11">
        <f>25187300+1687000</f>
        <v>26874300</v>
      </c>
      <c r="H271" s="11">
        <f>1687000+25187300</f>
        <v>26874300</v>
      </c>
      <c r="I271" s="11"/>
      <c r="J271" s="11">
        <f t="shared" si="44"/>
        <v>0</v>
      </c>
      <c r="K271" s="11">
        <f t="shared" si="45"/>
        <v>0</v>
      </c>
    </row>
    <row r="272" spans="2:11" s="40" customFormat="1" ht="126" x14ac:dyDescent="0.25">
      <c r="B272" s="9" t="s">
        <v>29</v>
      </c>
      <c r="C272" s="27">
        <v>8</v>
      </c>
      <c r="D272" s="7">
        <v>2</v>
      </c>
      <c r="E272" s="8">
        <v>5431</v>
      </c>
      <c r="F272" s="2"/>
      <c r="G272" s="11">
        <f t="shared" ref="G272:I273" si="60">G273</f>
        <v>0</v>
      </c>
      <c r="H272" s="11">
        <f t="shared" si="60"/>
        <v>1178200</v>
      </c>
      <c r="I272" s="11">
        <f t="shared" si="60"/>
        <v>0</v>
      </c>
      <c r="J272" s="11"/>
      <c r="K272" s="11">
        <f t="shared" si="45"/>
        <v>0</v>
      </c>
    </row>
    <row r="273" spans="2:11" s="40" customFormat="1" ht="31.5" x14ac:dyDescent="0.25">
      <c r="B273" s="9" t="s">
        <v>72</v>
      </c>
      <c r="C273" s="27">
        <v>8</v>
      </c>
      <c r="D273" s="7">
        <v>2</v>
      </c>
      <c r="E273" s="8">
        <v>5431</v>
      </c>
      <c r="F273" s="2">
        <v>200</v>
      </c>
      <c r="G273" s="11">
        <f t="shared" si="60"/>
        <v>0</v>
      </c>
      <c r="H273" s="11">
        <f t="shared" si="60"/>
        <v>1178200</v>
      </c>
      <c r="I273" s="11">
        <f t="shared" si="60"/>
        <v>0</v>
      </c>
      <c r="J273" s="11"/>
      <c r="K273" s="11">
        <f t="shared" si="45"/>
        <v>0</v>
      </c>
    </row>
    <row r="274" spans="2:11" s="40" customFormat="1" ht="31.5" x14ac:dyDescent="0.25">
      <c r="B274" s="9" t="s">
        <v>73</v>
      </c>
      <c r="C274" s="27">
        <v>8</v>
      </c>
      <c r="D274" s="7">
        <v>2</v>
      </c>
      <c r="E274" s="8">
        <v>5431</v>
      </c>
      <c r="F274" s="2">
        <v>240</v>
      </c>
      <c r="G274" s="11"/>
      <c r="H274" s="11">
        <v>1178200</v>
      </c>
      <c r="I274" s="11"/>
      <c r="J274" s="11"/>
      <c r="K274" s="11">
        <f t="shared" si="45"/>
        <v>0</v>
      </c>
    </row>
    <row r="275" spans="2:11" s="40" customFormat="1" ht="78.75" x14ac:dyDescent="0.25">
      <c r="B275" s="9" t="s">
        <v>179</v>
      </c>
      <c r="C275" s="27">
        <v>8</v>
      </c>
      <c r="D275" s="7">
        <v>2</v>
      </c>
      <c r="E275" s="8">
        <v>9999</v>
      </c>
      <c r="F275" s="2"/>
      <c r="G275" s="11">
        <f t="shared" ref="G275:I276" si="61">G276</f>
        <v>6306500</v>
      </c>
      <c r="H275" s="11">
        <f t="shared" si="61"/>
        <v>5128300</v>
      </c>
      <c r="I275" s="11">
        <f t="shared" si="61"/>
        <v>1194642</v>
      </c>
      <c r="J275" s="11">
        <f t="shared" si="44"/>
        <v>18.943027035598192</v>
      </c>
      <c r="K275" s="11">
        <f t="shared" si="45"/>
        <v>23.295088040871246</v>
      </c>
    </row>
    <row r="276" spans="2:11" s="40" customFormat="1" ht="31.5" x14ac:dyDescent="0.25">
      <c r="B276" s="9" t="s">
        <v>72</v>
      </c>
      <c r="C276" s="27">
        <v>8</v>
      </c>
      <c r="D276" s="7">
        <v>2</v>
      </c>
      <c r="E276" s="8">
        <v>9999</v>
      </c>
      <c r="F276" s="2">
        <v>200</v>
      </c>
      <c r="G276" s="11">
        <f t="shared" si="61"/>
        <v>6306500</v>
      </c>
      <c r="H276" s="11">
        <f t="shared" si="61"/>
        <v>5128300</v>
      </c>
      <c r="I276" s="11">
        <f t="shared" si="61"/>
        <v>1194642</v>
      </c>
      <c r="J276" s="11">
        <f t="shared" si="44"/>
        <v>18.943027035598192</v>
      </c>
      <c r="K276" s="11">
        <f t="shared" si="45"/>
        <v>23.295088040871246</v>
      </c>
    </row>
    <row r="277" spans="2:11" s="40" customFormat="1" ht="31.5" x14ac:dyDescent="0.25">
      <c r="B277" s="9" t="s">
        <v>73</v>
      </c>
      <c r="C277" s="27">
        <v>8</v>
      </c>
      <c r="D277" s="7">
        <v>2</v>
      </c>
      <c r="E277" s="8">
        <v>9999</v>
      </c>
      <c r="F277" s="2">
        <v>240</v>
      </c>
      <c r="G277" s="11">
        <v>6306500</v>
      </c>
      <c r="H277" s="11">
        <v>5128300</v>
      </c>
      <c r="I277" s="11">
        <v>1194642</v>
      </c>
      <c r="J277" s="11">
        <f t="shared" si="44"/>
        <v>18.943027035598192</v>
      </c>
      <c r="K277" s="11">
        <f t="shared" si="45"/>
        <v>23.295088040871246</v>
      </c>
    </row>
    <row r="278" spans="2:11" s="40" customFormat="1" ht="78.75" x14ac:dyDescent="0.25">
      <c r="B278" s="9" t="s">
        <v>91</v>
      </c>
      <c r="C278" s="27">
        <v>8</v>
      </c>
      <c r="D278" s="7">
        <v>4</v>
      </c>
      <c r="E278" s="8">
        <v>0</v>
      </c>
      <c r="F278" s="1"/>
      <c r="G278" s="11">
        <f>G279+G282+G285+G288+G291+G294</f>
        <v>7145300</v>
      </c>
      <c r="H278" s="11">
        <f t="shared" ref="H278:I278" si="62">H279+H282+H285+H288+H291+H294</f>
        <v>7145300</v>
      </c>
      <c r="I278" s="11">
        <f t="shared" si="62"/>
        <v>0</v>
      </c>
      <c r="J278" s="11">
        <f t="shared" si="44"/>
        <v>0</v>
      </c>
      <c r="K278" s="11">
        <f t="shared" si="45"/>
        <v>0</v>
      </c>
    </row>
    <row r="279" spans="2:11" s="40" customFormat="1" ht="126" x14ac:dyDescent="0.25">
      <c r="B279" s="6" t="s">
        <v>194</v>
      </c>
      <c r="C279" s="27">
        <v>8</v>
      </c>
      <c r="D279" s="7">
        <v>4</v>
      </c>
      <c r="E279" s="8">
        <v>3201</v>
      </c>
      <c r="F279" s="2"/>
      <c r="G279" s="11">
        <f t="shared" ref="G279:I280" si="63">G280</f>
        <v>21100</v>
      </c>
      <c r="H279" s="11">
        <f t="shared" si="63"/>
        <v>21100</v>
      </c>
      <c r="I279" s="11">
        <f t="shared" si="63"/>
        <v>0</v>
      </c>
      <c r="J279" s="11">
        <f t="shared" si="44"/>
        <v>0</v>
      </c>
      <c r="K279" s="11">
        <f t="shared" si="45"/>
        <v>0</v>
      </c>
    </row>
    <row r="280" spans="2:11" s="40" customFormat="1" ht="15.75" x14ac:dyDescent="0.25">
      <c r="B280" s="9" t="s">
        <v>7</v>
      </c>
      <c r="C280" s="27">
        <v>8</v>
      </c>
      <c r="D280" s="7">
        <v>4</v>
      </c>
      <c r="E280" s="8">
        <v>3201</v>
      </c>
      <c r="F280" s="2">
        <v>300</v>
      </c>
      <c r="G280" s="11">
        <f t="shared" si="63"/>
        <v>21100</v>
      </c>
      <c r="H280" s="11">
        <f t="shared" si="63"/>
        <v>21100</v>
      </c>
      <c r="I280" s="11">
        <f t="shared" si="63"/>
        <v>0</v>
      </c>
      <c r="J280" s="11">
        <f t="shared" si="44"/>
        <v>0</v>
      </c>
      <c r="K280" s="11">
        <f t="shared" si="45"/>
        <v>0</v>
      </c>
    </row>
    <row r="281" spans="2:11" s="40" customFormat="1" ht="31.5" x14ac:dyDescent="0.25">
      <c r="B281" s="9" t="s">
        <v>204</v>
      </c>
      <c r="C281" s="27">
        <v>8</v>
      </c>
      <c r="D281" s="7">
        <v>4</v>
      </c>
      <c r="E281" s="8">
        <v>3201</v>
      </c>
      <c r="F281" s="2">
        <v>320</v>
      </c>
      <c r="G281" s="11">
        <v>21100</v>
      </c>
      <c r="H281" s="11">
        <v>21100</v>
      </c>
      <c r="I281" s="11"/>
      <c r="J281" s="11">
        <f t="shared" si="44"/>
        <v>0</v>
      </c>
      <c r="K281" s="11">
        <f t="shared" si="45"/>
        <v>0</v>
      </c>
    </row>
    <row r="282" spans="2:11" s="40" customFormat="1" ht="126" x14ac:dyDescent="0.25">
      <c r="B282" s="6" t="s">
        <v>195</v>
      </c>
      <c r="C282" s="27">
        <v>8</v>
      </c>
      <c r="D282" s="7">
        <v>4</v>
      </c>
      <c r="E282" s="8">
        <v>3202</v>
      </c>
      <c r="F282" s="2"/>
      <c r="G282" s="11">
        <f t="shared" ref="G282:I283" si="64">G283</f>
        <v>41600</v>
      </c>
      <c r="H282" s="11">
        <f t="shared" si="64"/>
        <v>41600</v>
      </c>
      <c r="I282" s="11">
        <f t="shared" si="64"/>
        <v>0</v>
      </c>
      <c r="J282" s="11">
        <f t="shared" si="44"/>
        <v>0</v>
      </c>
      <c r="K282" s="11">
        <f t="shared" si="45"/>
        <v>0</v>
      </c>
    </row>
    <row r="283" spans="2:11" s="40" customFormat="1" ht="15.75" x14ac:dyDescent="0.25">
      <c r="B283" s="9" t="s">
        <v>7</v>
      </c>
      <c r="C283" s="27">
        <v>8</v>
      </c>
      <c r="D283" s="7">
        <v>4</v>
      </c>
      <c r="E283" s="8">
        <v>3202</v>
      </c>
      <c r="F283" s="2">
        <v>300</v>
      </c>
      <c r="G283" s="11">
        <f t="shared" si="64"/>
        <v>41600</v>
      </c>
      <c r="H283" s="11">
        <f t="shared" si="64"/>
        <v>41600</v>
      </c>
      <c r="I283" s="11">
        <f t="shared" si="64"/>
        <v>0</v>
      </c>
      <c r="J283" s="11">
        <f t="shared" si="44"/>
        <v>0</v>
      </c>
      <c r="K283" s="11">
        <f t="shared" si="45"/>
        <v>0</v>
      </c>
    </row>
    <row r="284" spans="2:11" s="40" customFormat="1" ht="31.5" x14ac:dyDescent="0.25">
      <c r="B284" s="9" t="s">
        <v>204</v>
      </c>
      <c r="C284" s="27">
        <v>8</v>
      </c>
      <c r="D284" s="7">
        <v>4</v>
      </c>
      <c r="E284" s="8">
        <v>3202</v>
      </c>
      <c r="F284" s="2">
        <v>320</v>
      </c>
      <c r="G284" s="11">
        <v>41600</v>
      </c>
      <c r="H284" s="11">
        <v>41600</v>
      </c>
      <c r="I284" s="11"/>
      <c r="J284" s="11">
        <f t="shared" si="44"/>
        <v>0</v>
      </c>
      <c r="K284" s="11">
        <f t="shared" si="45"/>
        <v>0</v>
      </c>
    </row>
    <row r="285" spans="2:11" s="40" customFormat="1" ht="157.5" x14ac:dyDescent="0.25">
      <c r="B285" s="6" t="s">
        <v>260</v>
      </c>
      <c r="C285" s="27">
        <v>8</v>
      </c>
      <c r="D285" s="7">
        <v>4</v>
      </c>
      <c r="E285" s="8">
        <v>5135</v>
      </c>
      <c r="F285" s="2"/>
      <c r="G285" s="11">
        <f t="shared" ref="G285:I286" si="65">G286</f>
        <v>5875200</v>
      </c>
      <c r="H285" s="11">
        <f t="shared" si="65"/>
        <v>5875200</v>
      </c>
      <c r="I285" s="11">
        <f t="shared" si="65"/>
        <v>0</v>
      </c>
      <c r="J285" s="11">
        <f t="shared" si="44"/>
        <v>0</v>
      </c>
      <c r="K285" s="11">
        <f t="shared" si="45"/>
        <v>0</v>
      </c>
    </row>
    <row r="286" spans="2:11" s="40" customFormat="1" ht="15.75" x14ac:dyDescent="0.25">
      <c r="B286" s="9" t="s">
        <v>7</v>
      </c>
      <c r="C286" s="27">
        <v>8</v>
      </c>
      <c r="D286" s="7">
        <v>4</v>
      </c>
      <c r="E286" s="8">
        <v>5135</v>
      </c>
      <c r="F286" s="2">
        <v>300</v>
      </c>
      <c r="G286" s="11">
        <f t="shared" si="65"/>
        <v>5875200</v>
      </c>
      <c r="H286" s="11">
        <f t="shared" si="65"/>
        <v>5875200</v>
      </c>
      <c r="I286" s="11">
        <f t="shared" si="65"/>
        <v>0</v>
      </c>
      <c r="J286" s="11">
        <f t="shared" si="44"/>
        <v>0</v>
      </c>
      <c r="K286" s="11">
        <f t="shared" si="45"/>
        <v>0</v>
      </c>
    </row>
    <row r="287" spans="2:11" s="40" customFormat="1" ht="31.5" x14ac:dyDescent="0.25">
      <c r="B287" s="9" t="s">
        <v>204</v>
      </c>
      <c r="C287" s="27">
        <v>8</v>
      </c>
      <c r="D287" s="7">
        <v>4</v>
      </c>
      <c r="E287" s="8">
        <v>5135</v>
      </c>
      <c r="F287" s="2">
        <v>320</v>
      </c>
      <c r="G287" s="11">
        <v>5875200</v>
      </c>
      <c r="H287" s="11">
        <v>5875200</v>
      </c>
      <c r="I287" s="11"/>
      <c r="J287" s="11">
        <f t="shared" si="44"/>
        <v>0</v>
      </c>
      <c r="K287" s="11">
        <f t="shared" si="45"/>
        <v>0</v>
      </c>
    </row>
    <row r="288" spans="2:11" s="40" customFormat="1" ht="126" x14ac:dyDescent="0.25">
      <c r="B288" s="6" t="s">
        <v>261</v>
      </c>
      <c r="C288" s="27">
        <v>8</v>
      </c>
      <c r="D288" s="7">
        <v>4</v>
      </c>
      <c r="E288" s="8">
        <v>5440</v>
      </c>
      <c r="F288" s="2"/>
      <c r="G288" s="11">
        <f t="shared" ref="G288:I289" si="66">G289</f>
        <v>790000</v>
      </c>
      <c r="H288" s="11">
        <f t="shared" si="66"/>
        <v>790000</v>
      </c>
      <c r="I288" s="11">
        <f t="shared" si="66"/>
        <v>0</v>
      </c>
      <c r="J288" s="11">
        <f t="shared" si="44"/>
        <v>0</v>
      </c>
      <c r="K288" s="11">
        <f t="shared" si="45"/>
        <v>0</v>
      </c>
    </row>
    <row r="289" spans="2:11" s="40" customFormat="1" ht="15.75" x14ac:dyDescent="0.25">
      <c r="B289" s="9" t="s">
        <v>7</v>
      </c>
      <c r="C289" s="27">
        <v>8</v>
      </c>
      <c r="D289" s="7">
        <v>4</v>
      </c>
      <c r="E289" s="8">
        <v>5440</v>
      </c>
      <c r="F289" s="2">
        <v>300</v>
      </c>
      <c r="G289" s="11">
        <f t="shared" si="66"/>
        <v>790000</v>
      </c>
      <c r="H289" s="11">
        <f t="shared" si="66"/>
        <v>790000</v>
      </c>
      <c r="I289" s="11">
        <f t="shared" si="66"/>
        <v>0</v>
      </c>
      <c r="J289" s="11">
        <f t="shared" si="44"/>
        <v>0</v>
      </c>
      <c r="K289" s="11">
        <f t="shared" si="45"/>
        <v>0</v>
      </c>
    </row>
    <row r="290" spans="2:11" s="40" customFormat="1" ht="31.5" x14ac:dyDescent="0.25">
      <c r="B290" s="9" t="s">
        <v>204</v>
      </c>
      <c r="C290" s="27">
        <v>8</v>
      </c>
      <c r="D290" s="7">
        <v>4</v>
      </c>
      <c r="E290" s="8">
        <v>5440</v>
      </c>
      <c r="F290" s="2">
        <v>320</v>
      </c>
      <c r="G290" s="11">
        <v>790000</v>
      </c>
      <c r="H290" s="11">
        <v>790000</v>
      </c>
      <c r="I290" s="11"/>
      <c r="J290" s="11">
        <f t="shared" si="44"/>
        <v>0</v>
      </c>
      <c r="K290" s="11">
        <f t="shared" si="45"/>
        <v>0</v>
      </c>
    </row>
    <row r="291" spans="2:11" s="40" customFormat="1" ht="126" x14ac:dyDescent="0.25">
      <c r="B291" s="6" t="s">
        <v>262</v>
      </c>
      <c r="C291" s="27">
        <v>8</v>
      </c>
      <c r="D291" s="7">
        <v>4</v>
      </c>
      <c r="E291" s="8">
        <v>5469</v>
      </c>
      <c r="F291" s="2"/>
      <c r="G291" s="11">
        <f t="shared" ref="G291:I292" si="67">G292</f>
        <v>400000</v>
      </c>
      <c r="H291" s="11">
        <f t="shared" si="67"/>
        <v>400000</v>
      </c>
      <c r="I291" s="11">
        <f t="shared" si="67"/>
        <v>0</v>
      </c>
      <c r="J291" s="11">
        <f t="shared" si="44"/>
        <v>0</v>
      </c>
      <c r="K291" s="11">
        <f t="shared" si="45"/>
        <v>0</v>
      </c>
    </row>
    <row r="292" spans="2:11" s="40" customFormat="1" ht="15.75" x14ac:dyDescent="0.25">
      <c r="B292" s="9" t="s">
        <v>7</v>
      </c>
      <c r="C292" s="27">
        <v>8</v>
      </c>
      <c r="D292" s="7">
        <v>4</v>
      </c>
      <c r="E292" s="8">
        <v>5469</v>
      </c>
      <c r="F292" s="2">
        <v>300</v>
      </c>
      <c r="G292" s="11">
        <f t="shared" si="67"/>
        <v>400000</v>
      </c>
      <c r="H292" s="11">
        <f t="shared" si="67"/>
        <v>400000</v>
      </c>
      <c r="I292" s="11">
        <f t="shared" si="67"/>
        <v>0</v>
      </c>
      <c r="J292" s="11">
        <f t="shared" ref="J292:J355" si="68">I292/G292*100</f>
        <v>0</v>
      </c>
      <c r="K292" s="11">
        <f t="shared" ref="K292:K355" si="69">I292/H292*100</f>
        <v>0</v>
      </c>
    </row>
    <row r="293" spans="2:11" s="40" customFormat="1" ht="31.5" x14ac:dyDescent="0.25">
      <c r="B293" s="9" t="s">
        <v>204</v>
      </c>
      <c r="C293" s="27">
        <v>8</v>
      </c>
      <c r="D293" s="7">
        <v>4</v>
      </c>
      <c r="E293" s="8">
        <v>5469</v>
      </c>
      <c r="F293" s="2">
        <v>320</v>
      </c>
      <c r="G293" s="11">
        <v>400000</v>
      </c>
      <c r="H293" s="11">
        <v>400000</v>
      </c>
      <c r="I293" s="11"/>
      <c r="J293" s="11">
        <f t="shared" si="68"/>
        <v>0</v>
      </c>
      <c r="K293" s="11">
        <f t="shared" si="69"/>
        <v>0</v>
      </c>
    </row>
    <row r="294" spans="2:11" s="40" customFormat="1" ht="220.5" x14ac:dyDescent="0.25">
      <c r="B294" s="9" t="s">
        <v>263</v>
      </c>
      <c r="C294" s="27">
        <v>8</v>
      </c>
      <c r="D294" s="7">
        <v>4</v>
      </c>
      <c r="E294" s="8">
        <v>5529</v>
      </c>
      <c r="F294" s="1"/>
      <c r="G294" s="11">
        <f>G295</f>
        <v>17400</v>
      </c>
      <c r="H294" s="11">
        <f t="shared" ref="H294:I294" si="70">H295</f>
        <v>17400</v>
      </c>
      <c r="I294" s="11">
        <f t="shared" si="70"/>
        <v>0</v>
      </c>
      <c r="J294" s="11">
        <f t="shared" si="68"/>
        <v>0</v>
      </c>
      <c r="K294" s="11">
        <f t="shared" si="69"/>
        <v>0</v>
      </c>
    </row>
    <row r="295" spans="2:11" s="40" customFormat="1" ht="63" x14ac:dyDescent="0.25">
      <c r="B295" s="9" t="s">
        <v>55</v>
      </c>
      <c r="C295" s="27">
        <v>8</v>
      </c>
      <c r="D295" s="7">
        <v>4</v>
      </c>
      <c r="E295" s="8">
        <v>5529</v>
      </c>
      <c r="F295" s="2">
        <v>100</v>
      </c>
      <c r="G295" s="11">
        <f>G296</f>
        <v>17400</v>
      </c>
      <c r="H295" s="11">
        <f>H296</f>
        <v>17400</v>
      </c>
      <c r="I295" s="11">
        <f>I296</f>
        <v>0</v>
      </c>
      <c r="J295" s="11">
        <f t="shared" si="68"/>
        <v>0</v>
      </c>
      <c r="K295" s="11">
        <f t="shared" si="69"/>
        <v>0</v>
      </c>
    </row>
    <row r="296" spans="2:11" s="40" customFormat="1" ht="31.5" x14ac:dyDescent="0.25">
      <c r="B296" s="9" t="s">
        <v>151</v>
      </c>
      <c r="C296" s="27">
        <v>8</v>
      </c>
      <c r="D296" s="7">
        <v>4</v>
      </c>
      <c r="E296" s="8">
        <v>5529</v>
      </c>
      <c r="F296" s="2">
        <v>120</v>
      </c>
      <c r="G296" s="11">
        <v>17400</v>
      </c>
      <c r="H296" s="11">
        <v>17400</v>
      </c>
      <c r="I296" s="11"/>
      <c r="J296" s="11">
        <f t="shared" si="68"/>
        <v>0</v>
      </c>
      <c r="K296" s="11">
        <f t="shared" si="69"/>
        <v>0</v>
      </c>
    </row>
    <row r="297" spans="2:11" s="40" customFormat="1" ht="78.75" x14ac:dyDescent="0.25">
      <c r="B297" s="6" t="s">
        <v>160</v>
      </c>
      <c r="C297" s="27">
        <v>8</v>
      </c>
      <c r="D297" s="7">
        <v>5</v>
      </c>
      <c r="E297" s="8">
        <v>0</v>
      </c>
      <c r="F297" s="2"/>
      <c r="G297" s="11">
        <f>G298</f>
        <v>21878200</v>
      </c>
      <c r="H297" s="11">
        <f>H298</f>
        <v>21878200</v>
      </c>
      <c r="I297" s="11">
        <f>I298</f>
        <v>4831455</v>
      </c>
      <c r="J297" s="11">
        <f t="shared" si="68"/>
        <v>22.083420939565414</v>
      </c>
      <c r="K297" s="11">
        <f t="shared" si="69"/>
        <v>22.083420939565414</v>
      </c>
    </row>
    <row r="298" spans="2:11" s="40" customFormat="1" ht="110.25" x14ac:dyDescent="0.25">
      <c r="B298" s="6" t="s">
        <v>101</v>
      </c>
      <c r="C298" s="27">
        <v>8</v>
      </c>
      <c r="D298" s="7">
        <v>5</v>
      </c>
      <c r="E298" s="8">
        <v>59</v>
      </c>
      <c r="F298" s="2"/>
      <c r="G298" s="11">
        <f>G299+G301+G303</f>
        <v>21878200</v>
      </c>
      <c r="H298" s="11">
        <f>H299+H301+H303</f>
        <v>21878200</v>
      </c>
      <c r="I298" s="11">
        <f>I299+I301+I303</f>
        <v>4831455</v>
      </c>
      <c r="J298" s="11">
        <f t="shared" si="68"/>
        <v>22.083420939565414</v>
      </c>
      <c r="K298" s="11">
        <f t="shared" si="69"/>
        <v>22.083420939565414</v>
      </c>
    </row>
    <row r="299" spans="2:11" s="40" customFormat="1" ht="63" x14ac:dyDescent="0.25">
      <c r="B299" s="9" t="s">
        <v>55</v>
      </c>
      <c r="C299" s="27">
        <v>8</v>
      </c>
      <c r="D299" s="7">
        <v>5</v>
      </c>
      <c r="E299" s="8">
        <v>59</v>
      </c>
      <c r="F299" s="2">
        <v>100</v>
      </c>
      <c r="G299" s="11">
        <f>G300</f>
        <v>19878300</v>
      </c>
      <c r="H299" s="11">
        <f>H300</f>
        <v>19878300</v>
      </c>
      <c r="I299" s="11">
        <f>I300</f>
        <v>4477725.5199999996</v>
      </c>
      <c r="J299" s="11">
        <f t="shared" si="68"/>
        <v>22.525696462977212</v>
      </c>
      <c r="K299" s="11">
        <f t="shared" si="69"/>
        <v>22.525696462977212</v>
      </c>
    </row>
    <row r="300" spans="2:11" s="40" customFormat="1" ht="15.75" x14ac:dyDescent="0.25">
      <c r="B300" s="9" t="s">
        <v>56</v>
      </c>
      <c r="C300" s="27">
        <v>8</v>
      </c>
      <c r="D300" s="7">
        <v>5</v>
      </c>
      <c r="E300" s="8">
        <v>59</v>
      </c>
      <c r="F300" s="2">
        <v>110</v>
      </c>
      <c r="G300" s="11">
        <f>19307300+571000</f>
        <v>19878300</v>
      </c>
      <c r="H300" s="11">
        <f>19307300+571000</f>
        <v>19878300</v>
      </c>
      <c r="I300" s="11">
        <f>4455572.02+22153.5</f>
        <v>4477725.5199999996</v>
      </c>
      <c r="J300" s="11">
        <f t="shared" si="68"/>
        <v>22.525696462977212</v>
      </c>
      <c r="K300" s="11">
        <f t="shared" si="69"/>
        <v>22.525696462977212</v>
      </c>
    </row>
    <row r="301" spans="2:11" s="40" customFormat="1" ht="31.5" x14ac:dyDescent="0.25">
      <c r="B301" s="9" t="s">
        <v>72</v>
      </c>
      <c r="C301" s="27">
        <v>8</v>
      </c>
      <c r="D301" s="7">
        <v>5</v>
      </c>
      <c r="E301" s="8">
        <v>59</v>
      </c>
      <c r="F301" s="2">
        <v>200</v>
      </c>
      <c r="G301" s="11">
        <f>G302</f>
        <v>1982000</v>
      </c>
      <c r="H301" s="11">
        <f>H302</f>
        <v>1884571.05</v>
      </c>
      <c r="I301" s="11">
        <f>I302</f>
        <v>256300.53</v>
      </c>
      <c r="J301" s="11">
        <f t="shared" si="68"/>
        <v>12.931409182643794</v>
      </c>
      <c r="K301" s="11">
        <f t="shared" si="69"/>
        <v>13.599939890830859</v>
      </c>
    </row>
    <row r="302" spans="2:11" s="40" customFormat="1" ht="31.5" x14ac:dyDescent="0.25">
      <c r="B302" s="9" t="s">
        <v>73</v>
      </c>
      <c r="C302" s="27">
        <v>8</v>
      </c>
      <c r="D302" s="7">
        <v>5</v>
      </c>
      <c r="E302" s="8">
        <v>59</v>
      </c>
      <c r="F302" s="2">
        <v>240</v>
      </c>
      <c r="G302" s="11">
        <v>1982000</v>
      </c>
      <c r="H302" s="11">
        <v>1884571.05</v>
      </c>
      <c r="I302" s="11">
        <v>256300.53</v>
      </c>
      <c r="J302" s="11">
        <f t="shared" si="68"/>
        <v>12.931409182643794</v>
      </c>
      <c r="K302" s="11">
        <f t="shared" si="69"/>
        <v>13.599939890830859</v>
      </c>
    </row>
    <row r="303" spans="2:11" s="40" customFormat="1" ht="15.75" x14ac:dyDescent="0.25">
      <c r="B303" s="9" t="s">
        <v>186</v>
      </c>
      <c r="C303" s="27">
        <v>8</v>
      </c>
      <c r="D303" s="7">
        <v>5</v>
      </c>
      <c r="E303" s="8">
        <v>59</v>
      </c>
      <c r="F303" s="2">
        <v>800</v>
      </c>
      <c r="G303" s="11">
        <f>G305+G304</f>
        <v>17900</v>
      </c>
      <c r="H303" s="11">
        <f>H305+H304</f>
        <v>115328.95</v>
      </c>
      <c r="I303" s="11">
        <f>I305+I304</f>
        <v>97428.95</v>
      </c>
      <c r="J303" s="11">
        <f t="shared" si="68"/>
        <v>544.2958100558659</v>
      </c>
      <c r="K303" s="11">
        <f t="shared" si="69"/>
        <v>84.479178905209835</v>
      </c>
    </row>
    <row r="304" spans="2:11" s="40" customFormat="1" ht="15.75" x14ac:dyDescent="0.25">
      <c r="B304" s="9" t="s">
        <v>167</v>
      </c>
      <c r="C304" s="27">
        <v>8</v>
      </c>
      <c r="D304" s="7">
        <v>5</v>
      </c>
      <c r="E304" s="8">
        <v>59</v>
      </c>
      <c r="F304" s="2">
        <v>830</v>
      </c>
      <c r="G304" s="11"/>
      <c r="H304" s="11">
        <v>37428.949999999997</v>
      </c>
      <c r="I304" s="11">
        <v>37428.949999999997</v>
      </c>
      <c r="J304" s="11"/>
      <c r="K304" s="11">
        <f t="shared" si="69"/>
        <v>100</v>
      </c>
    </row>
    <row r="305" spans="2:11" s="40" customFormat="1" ht="15.75" x14ac:dyDescent="0.25">
      <c r="B305" s="6" t="s">
        <v>187</v>
      </c>
      <c r="C305" s="27">
        <v>8</v>
      </c>
      <c r="D305" s="7">
        <v>5</v>
      </c>
      <c r="E305" s="8">
        <v>59</v>
      </c>
      <c r="F305" s="2">
        <v>850</v>
      </c>
      <c r="G305" s="11">
        <v>17900</v>
      </c>
      <c r="H305" s="11">
        <f>17900+60000</f>
        <v>77900</v>
      </c>
      <c r="I305" s="11">
        <v>60000</v>
      </c>
      <c r="J305" s="11">
        <f t="shared" si="68"/>
        <v>335.195530726257</v>
      </c>
      <c r="K305" s="11">
        <f t="shared" si="69"/>
        <v>77.021822849807435</v>
      </c>
    </row>
    <row r="306" spans="2:11" s="40" customFormat="1" ht="63" x14ac:dyDescent="0.25">
      <c r="B306" s="6" t="s">
        <v>102</v>
      </c>
      <c r="C306" s="27">
        <v>9</v>
      </c>
      <c r="D306" s="7">
        <v>0</v>
      </c>
      <c r="E306" s="8">
        <v>0</v>
      </c>
      <c r="F306" s="2"/>
      <c r="G306" s="11">
        <f>G307+G319</f>
        <v>44916500</v>
      </c>
      <c r="H306" s="11">
        <f>H307+H319</f>
        <v>44916500</v>
      </c>
      <c r="I306" s="11">
        <f>I307+I319</f>
        <v>0</v>
      </c>
      <c r="J306" s="11">
        <f t="shared" si="68"/>
        <v>0</v>
      </c>
      <c r="K306" s="11">
        <f t="shared" si="69"/>
        <v>0</v>
      </c>
    </row>
    <row r="307" spans="2:11" s="40" customFormat="1" ht="78.75" x14ac:dyDescent="0.25">
      <c r="B307" s="6" t="s">
        <v>103</v>
      </c>
      <c r="C307" s="27">
        <v>9</v>
      </c>
      <c r="D307" s="7">
        <v>1</v>
      </c>
      <c r="E307" s="8">
        <v>0</v>
      </c>
      <c r="F307" s="2"/>
      <c r="G307" s="11">
        <f>G308+G311+G316</f>
        <v>44322000</v>
      </c>
      <c r="H307" s="11">
        <f t="shared" ref="H307:I307" si="71">H308+H311+H316</f>
        <v>44322000</v>
      </c>
      <c r="I307" s="11">
        <f t="shared" si="71"/>
        <v>0</v>
      </c>
      <c r="J307" s="11">
        <f t="shared" si="68"/>
        <v>0</v>
      </c>
      <c r="K307" s="11">
        <f t="shared" si="69"/>
        <v>0</v>
      </c>
    </row>
    <row r="308" spans="2:11" s="40" customFormat="1" ht="110.25" x14ac:dyDescent="0.25">
      <c r="B308" s="6" t="s">
        <v>149</v>
      </c>
      <c r="C308" s="27">
        <v>9</v>
      </c>
      <c r="D308" s="7">
        <v>1</v>
      </c>
      <c r="E308" s="8">
        <v>4207</v>
      </c>
      <c r="F308" s="2"/>
      <c r="G308" s="11">
        <f t="shared" ref="G308:I309" si="72">G309</f>
        <v>2186000</v>
      </c>
      <c r="H308" s="11">
        <f t="shared" si="72"/>
        <v>2186000</v>
      </c>
      <c r="I308" s="11">
        <f t="shared" si="72"/>
        <v>0</v>
      </c>
      <c r="J308" s="11">
        <f t="shared" si="68"/>
        <v>0</v>
      </c>
      <c r="K308" s="11">
        <f t="shared" si="69"/>
        <v>0</v>
      </c>
    </row>
    <row r="309" spans="2:11" s="40" customFormat="1" ht="31.5" x14ac:dyDescent="0.25">
      <c r="B309" s="9" t="s">
        <v>155</v>
      </c>
      <c r="C309" s="27">
        <v>9</v>
      </c>
      <c r="D309" s="7">
        <v>1</v>
      </c>
      <c r="E309" s="8">
        <v>4207</v>
      </c>
      <c r="F309" s="2">
        <v>400</v>
      </c>
      <c r="G309" s="11">
        <f t="shared" si="72"/>
        <v>2186000</v>
      </c>
      <c r="H309" s="11">
        <f t="shared" si="72"/>
        <v>2186000</v>
      </c>
      <c r="I309" s="11">
        <f t="shared" si="72"/>
        <v>0</v>
      </c>
      <c r="J309" s="11">
        <f t="shared" si="68"/>
        <v>0</v>
      </c>
      <c r="K309" s="11">
        <f t="shared" si="69"/>
        <v>0</v>
      </c>
    </row>
    <row r="310" spans="2:11" s="40" customFormat="1" ht="15.75" x14ac:dyDescent="0.25">
      <c r="B310" s="9" t="s">
        <v>156</v>
      </c>
      <c r="C310" s="27">
        <v>9</v>
      </c>
      <c r="D310" s="7">
        <v>1</v>
      </c>
      <c r="E310" s="8">
        <v>4207</v>
      </c>
      <c r="F310" s="2">
        <v>410</v>
      </c>
      <c r="G310" s="11">
        <v>2186000</v>
      </c>
      <c r="H310" s="11">
        <v>2186000</v>
      </c>
      <c r="I310" s="11"/>
      <c r="J310" s="11">
        <f t="shared" si="68"/>
        <v>0</v>
      </c>
      <c r="K310" s="11">
        <f t="shared" si="69"/>
        <v>0</v>
      </c>
    </row>
    <row r="311" spans="2:11" s="40" customFormat="1" ht="126" x14ac:dyDescent="0.25">
      <c r="B311" s="6" t="s">
        <v>30</v>
      </c>
      <c r="C311" s="27">
        <v>9</v>
      </c>
      <c r="D311" s="7">
        <v>1</v>
      </c>
      <c r="E311" s="8">
        <v>5430</v>
      </c>
      <c r="F311" s="2"/>
      <c r="G311" s="11">
        <f>G312+G314</f>
        <v>42106000</v>
      </c>
      <c r="H311" s="11">
        <f>H312+H314</f>
        <v>42106000</v>
      </c>
      <c r="I311" s="11">
        <f>I312+I314</f>
        <v>0</v>
      </c>
      <c r="J311" s="11">
        <f t="shared" si="68"/>
        <v>0</v>
      </c>
      <c r="K311" s="11">
        <f t="shared" si="69"/>
        <v>0</v>
      </c>
    </row>
    <row r="312" spans="2:11" s="40" customFormat="1" ht="31.5" x14ac:dyDescent="0.25">
      <c r="B312" s="9" t="s">
        <v>72</v>
      </c>
      <c r="C312" s="27">
        <v>9</v>
      </c>
      <c r="D312" s="7">
        <v>1</v>
      </c>
      <c r="E312" s="8">
        <v>5430</v>
      </c>
      <c r="F312" s="2">
        <v>200</v>
      </c>
      <c r="G312" s="11">
        <f>G313</f>
        <v>566000</v>
      </c>
      <c r="H312" s="11">
        <f>H313</f>
        <v>566000</v>
      </c>
      <c r="I312" s="11">
        <f>I313</f>
        <v>0</v>
      </c>
      <c r="J312" s="11">
        <f t="shared" si="68"/>
        <v>0</v>
      </c>
      <c r="K312" s="11">
        <f t="shared" si="69"/>
        <v>0</v>
      </c>
    </row>
    <row r="313" spans="2:11" s="40" customFormat="1" ht="31.5" x14ac:dyDescent="0.25">
      <c r="B313" s="9" t="s">
        <v>73</v>
      </c>
      <c r="C313" s="27">
        <v>9</v>
      </c>
      <c r="D313" s="7">
        <v>1</v>
      </c>
      <c r="E313" s="8">
        <v>5430</v>
      </c>
      <c r="F313" s="2">
        <v>240</v>
      </c>
      <c r="G313" s="11">
        <v>566000</v>
      </c>
      <c r="H313" s="11">
        <v>566000</v>
      </c>
      <c r="I313" s="11"/>
      <c r="J313" s="11">
        <f t="shared" si="68"/>
        <v>0</v>
      </c>
      <c r="K313" s="11">
        <f t="shared" si="69"/>
        <v>0</v>
      </c>
    </row>
    <row r="314" spans="2:11" s="40" customFormat="1" ht="31.5" x14ac:dyDescent="0.25">
      <c r="B314" s="9" t="s">
        <v>155</v>
      </c>
      <c r="C314" s="27">
        <v>9</v>
      </c>
      <c r="D314" s="7">
        <v>1</v>
      </c>
      <c r="E314" s="8">
        <v>5430</v>
      </c>
      <c r="F314" s="2">
        <v>400</v>
      </c>
      <c r="G314" s="11">
        <f>G315</f>
        <v>41540000</v>
      </c>
      <c r="H314" s="11">
        <f>H315</f>
        <v>41540000</v>
      </c>
      <c r="I314" s="11">
        <f>I315</f>
        <v>0</v>
      </c>
      <c r="J314" s="11">
        <f t="shared" si="68"/>
        <v>0</v>
      </c>
      <c r="K314" s="11">
        <f t="shared" si="69"/>
        <v>0</v>
      </c>
    </row>
    <row r="315" spans="2:11" s="40" customFormat="1" ht="15.75" x14ac:dyDescent="0.25">
      <c r="B315" s="9" t="s">
        <v>156</v>
      </c>
      <c r="C315" s="27">
        <v>9</v>
      </c>
      <c r="D315" s="7">
        <v>1</v>
      </c>
      <c r="E315" s="8">
        <v>5430</v>
      </c>
      <c r="F315" s="2">
        <v>410</v>
      </c>
      <c r="G315" s="11">
        <v>41540000</v>
      </c>
      <c r="H315" s="11">
        <v>41540000</v>
      </c>
      <c r="I315" s="11"/>
      <c r="J315" s="11">
        <f t="shared" si="68"/>
        <v>0</v>
      </c>
      <c r="K315" s="11">
        <f t="shared" si="69"/>
        <v>0</v>
      </c>
    </row>
    <row r="316" spans="2:11" s="40" customFormat="1" ht="94.5" x14ac:dyDescent="0.25">
      <c r="B316" s="9" t="s">
        <v>148</v>
      </c>
      <c r="C316" s="27">
        <v>9</v>
      </c>
      <c r="D316" s="7">
        <v>1</v>
      </c>
      <c r="E316" s="8">
        <v>9999</v>
      </c>
      <c r="F316" s="2"/>
      <c r="G316" s="11">
        <f t="shared" ref="G316:I317" si="73">G317</f>
        <v>30000</v>
      </c>
      <c r="H316" s="11">
        <f t="shared" si="73"/>
        <v>30000</v>
      </c>
      <c r="I316" s="11">
        <f t="shared" si="73"/>
        <v>0</v>
      </c>
      <c r="J316" s="11">
        <f t="shared" si="68"/>
        <v>0</v>
      </c>
      <c r="K316" s="11">
        <f t="shared" si="69"/>
        <v>0</v>
      </c>
    </row>
    <row r="317" spans="2:11" s="40" customFormat="1" ht="31.5" x14ac:dyDescent="0.25">
      <c r="B317" s="9" t="s">
        <v>72</v>
      </c>
      <c r="C317" s="27">
        <v>9</v>
      </c>
      <c r="D317" s="7">
        <v>1</v>
      </c>
      <c r="E317" s="8">
        <v>9999</v>
      </c>
      <c r="F317" s="2">
        <v>200</v>
      </c>
      <c r="G317" s="11">
        <f t="shared" si="73"/>
        <v>30000</v>
      </c>
      <c r="H317" s="11">
        <f t="shared" si="73"/>
        <v>30000</v>
      </c>
      <c r="I317" s="11">
        <f t="shared" si="73"/>
        <v>0</v>
      </c>
      <c r="J317" s="11">
        <f t="shared" si="68"/>
        <v>0</v>
      </c>
      <c r="K317" s="11">
        <f t="shared" si="69"/>
        <v>0</v>
      </c>
    </row>
    <row r="318" spans="2:11" s="40" customFormat="1" ht="31.5" x14ac:dyDescent="0.25">
      <c r="B318" s="9" t="s">
        <v>73</v>
      </c>
      <c r="C318" s="27">
        <v>9</v>
      </c>
      <c r="D318" s="7">
        <v>1</v>
      </c>
      <c r="E318" s="8">
        <v>9999</v>
      </c>
      <c r="F318" s="2">
        <v>240</v>
      </c>
      <c r="G318" s="11">
        <v>30000</v>
      </c>
      <c r="H318" s="11">
        <v>30000</v>
      </c>
      <c r="I318" s="11"/>
      <c r="J318" s="11">
        <f t="shared" si="68"/>
        <v>0</v>
      </c>
      <c r="K318" s="11">
        <f t="shared" si="69"/>
        <v>0</v>
      </c>
    </row>
    <row r="319" spans="2:11" s="40" customFormat="1" ht="78.75" x14ac:dyDescent="0.25">
      <c r="B319" s="6" t="s">
        <v>150</v>
      </c>
      <c r="C319" s="27">
        <v>9</v>
      </c>
      <c r="D319" s="7">
        <v>2</v>
      </c>
      <c r="E319" s="8">
        <v>0</v>
      </c>
      <c r="F319" s="2"/>
      <c r="G319" s="11">
        <f>G320</f>
        <v>594500</v>
      </c>
      <c r="H319" s="11">
        <f t="shared" ref="H319:I319" si="74">H320</f>
        <v>594500</v>
      </c>
      <c r="I319" s="11">
        <f t="shared" si="74"/>
        <v>0</v>
      </c>
      <c r="J319" s="11">
        <f t="shared" si="68"/>
        <v>0</v>
      </c>
      <c r="K319" s="11">
        <f t="shared" si="69"/>
        <v>0</v>
      </c>
    </row>
    <row r="320" spans="2:11" s="40" customFormat="1" ht="141.75" x14ac:dyDescent="0.25">
      <c r="B320" s="9" t="s">
        <v>264</v>
      </c>
      <c r="C320" s="27">
        <v>9</v>
      </c>
      <c r="D320" s="7">
        <v>2</v>
      </c>
      <c r="E320" s="8">
        <v>9601</v>
      </c>
      <c r="F320" s="1"/>
      <c r="G320" s="11">
        <f t="shared" ref="G320:I321" si="75">G321</f>
        <v>594500</v>
      </c>
      <c r="H320" s="11">
        <f t="shared" si="75"/>
        <v>594500</v>
      </c>
      <c r="I320" s="11">
        <f t="shared" si="75"/>
        <v>0</v>
      </c>
      <c r="J320" s="11">
        <f t="shared" si="68"/>
        <v>0</v>
      </c>
      <c r="K320" s="11">
        <f t="shared" si="69"/>
        <v>0</v>
      </c>
    </row>
    <row r="321" spans="2:11" s="40" customFormat="1" ht="31.5" x14ac:dyDescent="0.25">
      <c r="B321" s="9" t="s">
        <v>67</v>
      </c>
      <c r="C321" s="27">
        <v>9</v>
      </c>
      <c r="D321" s="7">
        <v>2</v>
      </c>
      <c r="E321" s="8">
        <v>9601</v>
      </c>
      <c r="F321" s="1">
        <v>600</v>
      </c>
      <c r="G321" s="11">
        <f t="shared" si="75"/>
        <v>594500</v>
      </c>
      <c r="H321" s="11">
        <f t="shared" si="75"/>
        <v>594500</v>
      </c>
      <c r="I321" s="11">
        <f t="shared" si="75"/>
        <v>0</v>
      </c>
      <c r="J321" s="11">
        <f t="shared" si="68"/>
        <v>0</v>
      </c>
      <c r="K321" s="11">
        <f t="shared" si="69"/>
        <v>0</v>
      </c>
    </row>
    <row r="322" spans="2:11" s="40" customFormat="1" ht="31.5" x14ac:dyDescent="0.25">
      <c r="B322" s="9" t="s">
        <v>57</v>
      </c>
      <c r="C322" s="27">
        <v>9</v>
      </c>
      <c r="D322" s="7">
        <v>2</v>
      </c>
      <c r="E322" s="8">
        <v>9601</v>
      </c>
      <c r="F322" s="1">
        <v>630</v>
      </c>
      <c r="G322" s="11">
        <v>594500</v>
      </c>
      <c r="H322" s="11">
        <v>594500</v>
      </c>
      <c r="I322" s="11"/>
      <c r="J322" s="11">
        <f t="shared" si="68"/>
        <v>0</v>
      </c>
      <c r="K322" s="11">
        <f t="shared" si="69"/>
        <v>0</v>
      </c>
    </row>
    <row r="323" spans="2:11" s="40" customFormat="1" ht="78.75" x14ac:dyDescent="0.25">
      <c r="B323" s="6" t="s">
        <v>74</v>
      </c>
      <c r="C323" s="27">
        <v>10</v>
      </c>
      <c r="D323" s="7">
        <v>0</v>
      </c>
      <c r="E323" s="8">
        <v>0</v>
      </c>
      <c r="F323" s="2"/>
      <c r="G323" s="11">
        <f>G324+G349</f>
        <v>10623100</v>
      </c>
      <c r="H323" s="11">
        <f>H324+H349</f>
        <v>10743100</v>
      </c>
      <c r="I323" s="11">
        <f>I324+I349</f>
        <v>714498.76</v>
      </c>
      <c r="J323" s="11">
        <f t="shared" si="68"/>
        <v>6.7258969603976242</v>
      </c>
      <c r="K323" s="11">
        <f t="shared" si="69"/>
        <v>6.6507689586804561</v>
      </c>
    </row>
    <row r="324" spans="2:11" s="40" customFormat="1" ht="94.5" x14ac:dyDescent="0.25">
      <c r="B324" s="6" t="s">
        <v>75</v>
      </c>
      <c r="C324" s="27">
        <v>10</v>
      </c>
      <c r="D324" s="7">
        <v>1</v>
      </c>
      <c r="E324" s="8">
        <v>0</v>
      </c>
      <c r="F324" s="2"/>
      <c r="G324" s="11">
        <f>G325+G346+G328+G331+G336+G341</f>
        <v>10546700</v>
      </c>
      <c r="H324" s="11">
        <f>H325+H346+H328+H331+H336+H341</f>
        <v>10666700</v>
      </c>
      <c r="I324" s="11">
        <f>I325+I346+I328+I331+I336+I341</f>
        <v>714498.76</v>
      </c>
      <c r="J324" s="11">
        <f t="shared" si="68"/>
        <v>6.7746191699773393</v>
      </c>
      <c r="K324" s="11">
        <f t="shared" si="69"/>
        <v>6.6984049424845553</v>
      </c>
    </row>
    <row r="325" spans="2:11" s="40" customFormat="1" ht="157.5" x14ac:dyDescent="0.25">
      <c r="B325" s="6" t="s">
        <v>31</v>
      </c>
      <c r="C325" s="27">
        <v>10</v>
      </c>
      <c r="D325" s="7">
        <v>1</v>
      </c>
      <c r="E325" s="8">
        <v>5431</v>
      </c>
      <c r="F325" s="2"/>
      <c r="G325" s="11">
        <f t="shared" ref="G325:I326" si="76">G326</f>
        <v>0</v>
      </c>
      <c r="H325" s="11">
        <f t="shared" si="76"/>
        <v>2525500</v>
      </c>
      <c r="I325" s="11">
        <f t="shared" si="76"/>
        <v>0</v>
      </c>
      <c r="J325" s="11"/>
      <c r="K325" s="11">
        <f t="shared" si="69"/>
        <v>0</v>
      </c>
    </row>
    <row r="326" spans="2:11" s="40" customFormat="1" ht="31.5" x14ac:dyDescent="0.25">
      <c r="B326" s="9" t="s">
        <v>72</v>
      </c>
      <c r="C326" s="27">
        <v>10</v>
      </c>
      <c r="D326" s="7">
        <v>1</v>
      </c>
      <c r="E326" s="8">
        <v>5431</v>
      </c>
      <c r="F326" s="2">
        <v>200</v>
      </c>
      <c r="G326" s="11">
        <f t="shared" si="76"/>
        <v>0</v>
      </c>
      <c r="H326" s="11">
        <f t="shared" si="76"/>
        <v>2525500</v>
      </c>
      <c r="I326" s="11">
        <f t="shared" si="76"/>
        <v>0</v>
      </c>
      <c r="J326" s="11"/>
      <c r="K326" s="11">
        <f t="shared" si="69"/>
        <v>0</v>
      </c>
    </row>
    <row r="327" spans="2:11" s="40" customFormat="1" ht="31.5" x14ac:dyDescent="0.25">
      <c r="B327" s="9" t="s">
        <v>73</v>
      </c>
      <c r="C327" s="27">
        <v>10</v>
      </c>
      <c r="D327" s="7">
        <v>1</v>
      </c>
      <c r="E327" s="8">
        <v>5431</v>
      </c>
      <c r="F327" s="2">
        <v>240</v>
      </c>
      <c r="G327" s="11"/>
      <c r="H327" s="11">
        <v>2525500</v>
      </c>
      <c r="I327" s="11"/>
      <c r="J327" s="11"/>
      <c r="K327" s="11">
        <f t="shared" si="69"/>
        <v>0</v>
      </c>
    </row>
    <row r="328" spans="2:11" s="40" customFormat="1" ht="141.75" x14ac:dyDescent="0.25">
      <c r="B328" s="6" t="s">
        <v>32</v>
      </c>
      <c r="C328" s="27">
        <v>10</v>
      </c>
      <c r="D328" s="7">
        <v>1</v>
      </c>
      <c r="E328" s="8">
        <v>5443</v>
      </c>
      <c r="F328" s="2"/>
      <c r="G328" s="11">
        <f t="shared" ref="G328:I329" si="77">G329</f>
        <v>99100</v>
      </c>
      <c r="H328" s="11">
        <f t="shared" si="77"/>
        <v>99100</v>
      </c>
      <c r="I328" s="11">
        <f t="shared" si="77"/>
        <v>0</v>
      </c>
      <c r="J328" s="11">
        <f t="shared" si="68"/>
        <v>0</v>
      </c>
      <c r="K328" s="11">
        <f t="shared" si="69"/>
        <v>0</v>
      </c>
    </row>
    <row r="329" spans="2:11" s="40" customFormat="1" ht="31.5" x14ac:dyDescent="0.25">
      <c r="B329" s="9" t="s">
        <v>72</v>
      </c>
      <c r="C329" s="27">
        <v>10</v>
      </c>
      <c r="D329" s="7">
        <v>1</v>
      </c>
      <c r="E329" s="8">
        <v>5443</v>
      </c>
      <c r="F329" s="2">
        <v>200</v>
      </c>
      <c r="G329" s="11">
        <f t="shared" si="77"/>
        <v>99100</v>
      </c>
      <c r="H329" s="11">
        <f t="shared" si="77"/>
        <v>99100</v>
      </c>
      <c r="I329" s="11">
        <f t="shared" si="77"/>
        <v>0</v>
      </c>
      <c r="J329" s="11">
        <f t="shared" si="68"/>
        <v>0</v>
      </c>
      <c r="K329" s="11">
        <f t="shared" si="69"/>
        <v>0</v>
      </c>
    </row>
    <row r="330" spans="2:11" s="40" customFormat="1" ht="31.5" x14ac:dyDescent="0.25">
      <c r="B330" s="9" t="s">
        <v>73</v>
      </c>
      <c r="C330" s="27">
        <v>10</v>
      </c>
      <c r="D330" s="7">
        <v>1</v>
      </c>
      <c r="E330" s="8">
        <v>5443</v>
      </c>
      <c r="F330" s="2">
        <v>240</v>
      </c>
      <c r="G330" s="11">
        <v>99100</v>
      </c>
      <c r="H330" s="11">
        <v>99100</v>
      </c>
      <c r="I330" s="11"/>
      <c r="J330" s="11">
        <f t="shared" si="68"/>
        <v>0</v>
      </c>
      <c r="K330" s="11">
        <f t="shared" si="69"/>
        <v>0</v>
      </c>
    </row>
    <row r="331" spans="2:11" s="40" customFormat="1" ht="141.75" x14ac:dyDescent="0.25">
      <c r="B331" s="6" t="s">
        <v>265</v>
      </c>
      <c r="C331" s="27">
        <v>10</v>
      </c>
      <c r="D331" s="7">
        <v>1</v>
      </c>
      <c r="E331" s="8">
        <v>5520</v>
      </c>
      <c r="F331" s="2"/>
      <c r="G331" s="11">
        <f>G332+G334</f>
        <v>1632800</v>
      </c>
      <c r="H331" s="11">
        <f>H332+H334</f>
        <v>1632800</v>
      </c>
      <c r="I331" s="11">
        <f>I332+I334</f>
        <v>63698.080000000002</v>
      </c>
      <c r="J331" s="11">
        <f t="shared" si="68"/>
        <v>3.9011562959333661</v>
      </c>
      <c r="K331" s="11">
        <f t="shared" si="69"/>
        <v>3.9011562959333661</v>
      </c>
    </row>
    <row r="332" spans="2:11" s="40" customFormat="1" ht="63" x14ac:dyDescent="0.25">
      <c r="B332" s="9" t="s">
        <v>55</v>
      </c>
      <c r="C332" s="27">
        <v>10</v>
      </c>
      <c r="D332" s="7">
        <v>1</v>
      </c>
      <c r="E332" s="8">
        <v>5520</v>
      </c>
      <c r="F332" s="2">
        <v>100</v>
      </c>
      <c r="G332" s="11">
        <f>G333</f>
        <v>1473000</v>
      </c>
      <c r="H332" s="11">
        <f>H333</f>
        <v>1473000</v>
      </c>
      <c r="I332" s="11">
        <f>I333</f>
        <v>63698.080000000002</v>
      </c>
      <c r="J332" s="11">
        <f t="shared" si="68"/>
        <v>4.3243774609640191</v>
      </c>
      <c r="K332" s="11">
        <f t="shared" si="69"/>
        <v>4.3243774609640191</v>
      </c>
    </row>
    <row r="333" spans="2:11" s="40" customFormat="1" ht="31.5" x14ac:dyDescent="0.25">
      <c r="B333" s="9" t="s">
        <v>151</v>
      </c>
      <c r="C333" s="27">
        <v>10</v>
      </c>
      <c r="D333" s="7">
        <v>1</v>
      </c>
      <c r="E333" s="8">
        <v>5520</v>
      </c>
      <c r="F333" s="2">
        <v>120</v>
      </c>
      <c r="G333" s="11">
        <v>1473000</v>
      </c>
      <c r="H333" s="11">
        <v>1473000</v>
      </c>
      <c r="I333" s="11">
        <v>63698.080000000002</v>
      </c>
      <c r="J333" s="11">
        <f t="shared" si="68"/>
        <v>4.3243774609640191</v>
      </c>
      <c r="K333" s="11">
        <f t="shared" si="69"/>
        <v>4.3243774609640191</v>
      </c>
    </row>
    <row r="334" spans="2:11" s="40" customFormat="1" ht="31.5" x14ac:dyDescent="0.25">
      <c r="B334" s="9" t="s">
        <v>72</v>
      </c>
      <c r="C334" s="27">
        <v>10</v>
      </c>
      <c r="D334" s="7">
        <v>1</v>
      </c>
      <c r="E334" s="8">
        <v>5520</v>
      </c>
      <c r="F334" s="2">
        <v>200</v>
      </c>
      <c r="G334" s="11">
        <f>G335</f>
        <v>159800</v>
      </c>
      <c r="H334" s="11">
        <f>H335</f>
        <v>159800</v>
      </c>
      <c r="I334" s="11">
        <f>I335</f>
        <v>0</v>
      </c>
      <c r="J334" s="11">
        <f t="shared" si="68"/>
        <v>0</v>
      </c>
      <c r="K334" s="11">
        <f t="shared" si="69"/>
        <v>0</v>
      </c>
    </row>
    <row r="335" spans="2:11" s="40" customFormat="1" ht="31.5" x14ac:dyDescent="0.25">
      <c r="B335" s="9" t="s">
        <v>73</v>
      </c>
      <c r="C335" s="27">
        <v>10</v>
      </c>
      <c r="D335" s="7">
        <v>1</v>
      </c>
      <c r="E335" s="8">
        <v>5520</v>
      </c>
      <c r="F335" s="2">
        <v>240</v>
      </c>
      <c r="G335" s="11">
        <v>159800</v>
      </c>
      <c r="H335" s="11">
        <v>159800</v>
      </c>
      <c r="I335" s="11"/>
      <c r="J335" s="11">
        <f t="shared" si="68"/>
        <v>0</v>
      </c>
      <c r="K335" s="11">
        <f t="shared" si="69"/>
        <v>0</v>
      </c>
    </row>
    <row r="336" spans="2:11" s="40" customFormat="1" ht="189" x14ac:dyDescent="0.25">
      <c r="B336" s="6" t="s">
        <v>79</v>
      </c>
      <c r="C336" s="27">
        <v>10</v>
      </c>
      <c r="D336" s="7">
        <v>1</v>
      </c>
      <c r="E336" s="8">
        <v>5930</v>
      </c>
      <c r="F336" s="2"/>
      <c r="G336" s="11">
        <f t="shared" ref="G336:I337" si="78">G337</f>
        <v>4894100</v>
      </c>
      <c r="H336" s="11">
        <f>H337+H339</f>
        <v>5014100</v>
      </c>
      <c r="I336" s="11">
        <f>I337+I339</f>
        <v>428800.68</v>
      </c>
      <c r="J336" s="11">
        <f t="shared" si="68"/>
        <v>8.7615839480190427</v>
      </c>
      <c r="K336" s="11">
        <f t="shared" si="69"/>
        <v>8.5518972497556884</v>
      </c>
    </row>
    <row r="337" spans="2:11" s="40" customFormat="1" ht="63" x14ac:dyDescent="0.25">
      <c r="B337" s="9" t="s">
        <v>55</v>
      </c>
      <c r="C337" s="27">
        <v>10</v>
      </c>
      <c r="D337" s="7">
        <v>1</v>
      </c>
      <c r="E337" s="8">
        <v>5930</v>
      </c>
      <c r="F337" s="2">
        <v>100</v>
      </c>
      <c r="G337" s="11">
        <f t="shared" si="78"/>
        <v>4894100</v>
      </c>
      <c r="H337" s="11">
        <f t="shared" si="78"/>
        <v>4894100</v>
      </c>
      <c r="I337" s="11">
        <f t="shared" si="78"/>
        <v>428800.68</v>
      </c>
      <c r="J337" s="11">
        <f t="shared" si="68"/>
        <v>8.7615839480190427</v>
      </c>
      <c r="K337" s="11">
        <f t="shared" si="69"/>
        <v>8.7615839480190427</v>
      </c>
    </row>
    <row r="338" spans="2:11" s="40" customFormat="1" ht="31.5" x14ac:dyDescent="0.25">
      <c r="B338" s="9" t="s">
        <v>151</v>
      </c>
      <c r="C338" s="27">
        <v>10</v>
      </c>
      <c r="D338" s="7">
        <v>1</v>
      </c>
      <c r="E338" s="8">
        <v>5930</v>
      </c>
      <c r="F338" s="2">
        <v>120</v>
      </c>
      <c r="G338" s="11">
        <v>4894100</v>
      </c>
      <c r="H338" s="11">
        <v>4894100</v>
      </c>
      <c r="I338" s="11">
        <v>428800.68</v>
      </c>
      <c r="J338" s="11">
        <f t="shared" si="68"/>
        <v>8.7615839480190427</v>
      </c>
      <c r="K338" s="11">
        <f t="shared" si="69"/>
        <v>8.7615839480190427</v>
      </c>
    </row>
    <row r="339" spans="2:11" s="40" customFormat="1" ht="31.5" x14ac:dyDescent="0.25">
      <c r="B339" s="9" t="s">
        <v>72</v>
      </c>
      <c r="C339" s="27">
        <v>10</v>
      </c>
      <c r="D339" s="7">
        <v>1</v>
      </c>
      <c r="E339" s="8">
        <v>5930</v>
      </c>
      <c r="F339" s="2">
        <v>200</v>
      </c>
      <c r="G339" s="11"/>
      <c r="H339" s="11">
        <f>H340</f>
        <v>120000</v>
      </c>
      <c r="I339" s="11"/>
      <c r="J339" s="11"/>
      <c r="K339" s="11">
        <f t="shared" si="69"/>
        <v>0</v>
      </c>
    </row>
    <row r="340" spans="2:11" s="40" customFormat="1" ht="31.5" x14ac:dyDescent="0.25">
      <c r="B340" s="9" t="s">
        <v>73</v>
      </c>
      <c r="C340" s="27">
        <v>10</v>
      </c>
      <c r="D340" s="7">
        <v>1</v>
      </c>
      <c r="E340" s="8">
        <v>5930</v>
      </c>
      <c r="F340" s="2">
        <v>240</v>
      </c>
      <c r="G340" s="11"/>
      <c r="H340" s="11">
        <v>120000</v>
      </c>
      <c r="I340" s="11"/>
      <c r="J340" s="11"/>
      <c r="K340" s="11">
        <f t="shared" si="69"/>
        <v>0</v>
      </c>
    </row>
    <row r="341" spans="2:11" s="40" customFormat="1" ht="189" x14ac:dyDescent="0.25">
      <c r="B341" s="6" t="s">
        <v>6</v>
      </c>
      <c r="C341" s="27">
        <v>10</v>
      </c>
      <c r="D341" s="7">
        <v>1</v>
      </c>
      <c r="E341" s="8">
        <v>5931</v>
      </c>
      <c r="F341" s="2"/>
      <c r="G341" s="11">
        <f>G342+G344</f>
        <v>1327200</v>
      </c>
      <c r="H341" s="11">
        <f>H342+H344</f>
        <v>1327200</v>
      </c>
      <c r="I341" s="11">
        <f>I342+I344</f>
        <v>222000</v>
      </c>
      <c r="J341" s="11">
        <f t="shared" si="68"/>
        <v>16.726943942133815</v>
      </c>
      <c r="K341" s="11">
        <f t="shared" si="69"/>
        <v>16.726943942133815</v>
      </c>
    </row>
    <row r="342" spans="2:11" s="40" customFormat="1" ht="63" x14ac:dyDescent="0.25">
      <c r="B342" s="9" t="s">
        <v>55</v>
      </c>
      <c r="C342" s="27">
        <v>10</v>
      </c>
      <c r="D342" s="7">
        <v>1</v>
      </c>
      <c r="E342" s="8">
        <v>5931</v>
      </c>
      <c r="F342" s="2">
        <v>100</v>
      </c>
      <c r="G342" s="11">
        <f>G343</f>
        <v>496900</v>
      </c>
      <c r="H342" s="11">
        <f>H343</f>
        <v>496900</v>
      </c>
      <c r="I342" s="11">
        <f>I343</f>
        <v>222000</v>
      </c>
      <c r="J342" s="11">
        <f t="shared" si="68"/>
        <v>44.67699738377943</v>
      </c>
      <c r="K342" s="11">
        <f t="shared" si="69"/>
        <v>44.67699738377943</v>
      </c>
    </row>
    <row r="343" spans="2:11" s="40" customFormat="1" ht="31.5" x14ac:dyDescent="0.25">
      <c r="B343" s="9" t="s">
        <v>151</v>
      </c>
      <c r="C343" s="27">
        <v>10</v>
      </c>
      <c r="D343" s="7">
        <v>1</v>
      </c>
      <c r="E343" s="8">
        <v>5931</v>
      </c>
      <c r="F343" s="2">
        <v>120</v>
      </c>
      <c r="G343" s="11">
        <v>496900</v>
      </c>
      <c r="H343" s="11">
        <f>396900+100000</f>
        <v>496900</v>
      </c>
      <c r="I343" s="11">
        <v>222000</v>
      </c>
      <c r="J343" s="11">
        <f t="shared" si="68"/>
        <v>44.67699738377943</v>
      </c>
      <c r="K343" s="11">
        <f t="shared" si="69"/>
        <v>44.67699738377943</v>
      </c>
    </row>
    <row r="344" spans="2:11" s="40" customFormat="1" ht="31.5" x14ac:dyDescent="0.25">
      <c r="B344" s="9" t="s">
        <v>72</v>
      </c>
      <c r="C344" s="27">
        <v>10</v>
      </c>
      <c r="D344" s="7">
        <v>1</v>
      </c>
      <c r="E344" s="8">
        <v>5931</v>
      </c>
      <c r="F344" s="2">
        <v>200</v>
      </c>
      <c r="G344" s="11">
        <f>G345</f>
        <v>830300</v>
      </c>
      <c r="H344" s="11">
        <f>H345</f>
        <v>830300</v>
      </c>
      <c r="I344" s="11">
        <f>I345</f>
        <v>0</v>
      </c>
      <c r="J344" s="11">
        <f t="shared" si="68"/>
        <v>0</v>
      </c>
      <c r="K344" s="11">
        <f t="shared" si="69"/>
        <v>0</v>
      </c>
    </row>
    <row r="345" spans="2:11" s="40" customFormat="1" ht="31.5" x14ac:dyDescent="0.25">
      <c r="B345" s="9" t="s">
        <v>73</v>
      </c>
      <c r="C345" s="27">
        <v>10</v>
      </c>
      <c r="D345" s="7">
        <v>1</v>
      </c>
      <c r="E345" s="8">
        <v>5931</v>
      </c>
      <c r="F345" s="2">
        <v>240</v>
      </c>
      <c r="G345" s="11">
        <v>830300</v>
      </c>
      <c r="H345" s="11">
        <v>830300</v>
      </c>
      <c r="I345" s="11"/>
      <c r="J345" s="11">
        <f t="shared" si="68"/>
        <v>0</v>
      </c>
      <c r="K345" s="11">
        <f t="shared" si="69"/>
        <v>0</v>
      </c>
    </row>
    <row r="346" spans="2:11" s="40" customFormat="1" ht="110.25" x14ac:dyDescent="0.25">
      <c r="B346" s="9" t="s">
        <v>53</v>
      </c>
      <c r="C346" s="27">
        <v>10</v>
      </c>
      <c r="D346" s="7">
        <v>1</v>
      </c>
      <c r="E346" s="8">
        <v>9999</v>
      </c>
      <c r="F346" s="2"/>
      <c r="G346" s="11">
        <f t="shared" ref="G346:I347" si="79">G347</f>
        <v>2593500</v>
      </c>
      <c r="H346" s="11">
        <f t="shared" si="79"/>
        <v>68000</v>
      </c>
      <c r="I346" s="11">
        <f t="shared" si="79"/>
        <v>0</v>
      </c>
      <c r="J346" s="11">
        <f t="shared" si="68"/>
        <v>0</v>
      </c>
      <c r="K346" s="11">
        <f t="shared" si="69"/>
        <v>0</v>
      </c>
    </row>
    <row r="347" spans="2:11" s="40" customFormat="1" ht="31.5" x14ac:dyDescent="0.25">
      <c r="B347" s="9" t="s">
        <v>72</v>
      </c>
      <c r="C347" s="27">
        <v>10</v>
      </c>
      <c r="D347" s="7">
        <v>1</v>
      </c>
      <c r="E347" s="8">
        <v>9999</v>
      </c>
      <c r="F347" s="2">
        <v>200</v>
      </c>
      <c r="G347" s="11">
        <f t="shared" si="79"/>
        <v>2593500</v>
      </c>
      <c r="H347" s="11">
        <f t="shared" si="79"/>
        <v>68000</v>
      </c>
      <c r="I347" s="11">
        <f t="shared" si="79"/>
        <v>0</v>
      </c>
      <c r="J347" s="11">
        <f t="shared" si="68"/>
        <v>0</v>
      </c>
      <c r="K347" s="11">
        <f t="shared" si="69"/>
        <v>0</v>
      </c>
    </row>
    <row r="348" spans="2:11" s="40" customFormat="1" ht="31.5" x14ac:dyDescent="0.25">
      <c r="B348" s="9" t="s">
        <v>73</v>
      </c>
      <c r="C348" s="27">
        <v>10</v>
      </c>
      <c r="D348" s="7">
        <v>1</v>
      </c>
      <c r="E348" s="8">
        <v>9999</v>
      </c>
      <c r="F348" s="2">
        <v>240</v>
      </c>
      <c r="G348" s="11">
        <v>2593500</v>
      </c>
      <c r="H348" s="11">
        <v>68000</v>
      </c>
      <c r="I348" s="11"/>
      <c r="J348" s="11">
        <f t="shared" si="68"/>
        <v>0</v>
      </c>
      <c r="K348" s="11">
        <f t="shared" si="69"/>
        <v>0</v>
      </c>
    </row>
    <row r="349" spans="2:11" s="40" customFormat="1" ht="110.25" x14ac:dyDescent="0.25">
      <c r="B349" s="6" t="s">
        <v>196</v>
      </c>
      <c r="C349" s="27">
        <v>10</v>
      </c>
      <c r="D349" s="7">
        <v>3</v>
      </c>
      <c r="E349" s="8">
        <v>0</v>
      </c>
      <c r="F349" s="2"/>
      <c r="G349" s="11">
        <f t="shared" ref="G349:I351" si="80">G350</f>
        <v>76400</v>
      </c>
      <c r="H349" s="11">
        <f t="shared" si="80"/>
        <v>76400</v>
      </c>
      <c r="I349" s="11">
        <f t="shared" si="80"/>
        <v>0</v>
      </c>
      <c r="J349" s="11">
        <f t="shared" si="68"/>
        <v>0</v>
      </c>
      <c r="K349" s="11">
        <f t="shared" si="69"/>
        <v>0</v>
      </c>
    </row>
    <row r="350" spans="2:11" s="40" customFormat="1" ht="110.25" x14ac:dyDescent="0.25">
      <c r="B350" s="6" t="s">
        <v>190</v>
      </c>
      <c r="C350" s="27">
        <v>10</v>
      </c>
      <c r="D350" s="7">
        <v>3</v>
      </c>
      <c r="E350" s="8">
        <v>9999</v>
      </c>
      <c r="F350" s="2"/>
      <c r="G350" s="11">
        <f t="shared" si="80"/>
        <v>76400</v>
      </c>
      <c r="H350" s="11">
        <f t="shared" si="80"/>
        <v>76400</v>
      </c>
      <c r="I350" s="11">
        <f t="shared" si="80"/>
        <v>0</v>
      </c>
      <c r="J350" s="11">
        <f t="shared" si="68"/>
        <v>0</v>
      </c>
      <c r="K350" s="11">
        <f t="shared" si="69"/>
        <v>0</v>
      </c>
    </row>
    <row r="351" spans="2:11" s="40" customFormat="1" ht="31.5" x14ac:dyDescent="0.25">
      <c r="B351" s="9" t="s">
        <v>72</v>
      </c>
      <c r="C351" s="27">
        <v>10</v>
      </c>
      <c r="D351" s="7">
        <v>3</v>
      </c>
      <c r="E351" s="8">
        <v>9999</v>
      </c>
      <c r="F351" s="2">
        <v>200</v>
      </c>
      <c r="G351" s="11">
        <f t="shared" si="80"/>
        <v>76400</v>
      </c>
      <c r="H351" s="11">
        <f t="shared" si="80"/>
        <v>76400</v>
      </c>
      <c r="I351" s="11">
        <f t="shared" si="80"/>
        <v>0</v>
      </c>
      <c r="J351" s="11">
        <f t="shared" si="68"/>
        <v>0</v>
      </c>
      <c r="K351" s="11">
        <f t="shared" si="69"/>
        <v>0</v>
      </c>
    </row>
    <row r="352" spans="2:11" s="40" customFormat="1" ht="31.5" x14ac:dyDescent="0.25">
      <c r="B352" s="9" t="s">
        <v>73</v>
      </c>
      <c r="C352" s="27">
        <v>10</v>
      </c>
      <c r="D352" s="7">
        <v>3</v>
      </c>
      <c r="E352" s="8">
        <v>9999</v>
      </c>
      <c r="F352" s="2">
        <v>240</v>
      </c>
      <c r="G352" s="11">
        <v>76400</v>
      </c>
      <c r="H352" s="11">
        <v>76400</v>
      </c>
      <c r="I352" s="11"/>
      <c r="J352" s="11">
        <f t="shared" si="68"/>
        <v>0</v>
      </c>
      <c r="K352" s="11">
        <f t="shared" si="69"/>
        <v>0</v>
      </c>
    </row>
    <row r="353" spans="2:11" s="40" customFormat="1" ht="63" x14ac:dyDescent="0.25">
      <c r="B353" s="6" t="s">
        <v>191</v>
      </c>
      <c r="C353" s="27">
        <v>11</v>
      </c>
      <c r="D353" s="7">
        <v>0</v>
      </c>
      <c r="E353" s="8">
        <v>0</v>
      </c>
      <c r="F353" s="2"/>
      <c r="G353" s="11">
        <f>G354+G368</f>
        <v>16759800</v>
      </c>
      <c r="H353" s="11">
        <f>H354+H368</f>
        <v>16759800</v>
      </c>
      <c r="I353" s="11">
        <f>I354+I368</f>
        <v>3056021.23</v>
      </c>
      <c r="J353" s="11">
        <f t="shared" si="68"/>
        <v>18.234234477738397</v>
      </c>
      <c r="K353" s="11">
        <f t="shared" si="69"/>
        <v>18.234234477738397</v>
      </c>
    </row>
    <row r="354" spans="2:11" s="40" customFormat="1" ht="110.25" x14ac:dyDescent="0.25">
      <c r="B354" s="6" t="s">
        <v>192</v>
      </c>
      <c r="C354" s="27">
        <v>11</v>
      </c>
      <c r="D354" s="7">
        <v>1</v>
      </c>
      <c r="E354" s="8">
        <v>0</v>
      </c>
      <c r="F354" s="2"/>
      <c r="G354" s="11">
        <f>G355+G365+G362</f>
        <v>15175600</v>
      </c>
      <c r="H354" s="11">
        <f>H355+H365+H362</f>
        <v>15175600</v>
      </c>
      <c r="I354" s="11">
        <f>I355+I365+I362</f>
        <v>3056021.23</v>
      </c>
      <c r="J354" s="11">
        <f t="shared" si="68"/>
        <v>20.137729183689608</v>
      </c>
      <c r="K354" s="11">
        <f t="shared" si="69"/>
        <v>20.137729183689608</v>
      </c>
    </row>
    <row r="355" spans="2:11" s="40" customFormat="1" ht="141.75" x14ac:dyDescent="0.25">
      <c r="B355" s="6" t="s">
        <v>152</v>
      </c>
      <c r="C355" s="27">
        <v>11</v>
      </c>
      <c r="D355" s="7">
        <v>1</v>
      </c>
      <c r="E355" s="8">
        <v>59</v>
      </c>
      <c r="F355" s="2"/>
      <c r="G355" s="11">
        <f>G356+G358+G360</f>
        <v>14828400</v>
      </c>
      <c r="H355" s="11">
        <f>H356+H358+H360</f>
        <v>14828400</v>
      </c>
      <c r="I355" s="11">
        <f>I356+I358+I360</f>
        <v>3056021.23</v>
      </c>
      <c r="J355" s="11">
        <f t="shared" si="68"/>
        <v>20.609244625178711</v>
      </c>
      <c r="K355" s="11">
        <f t="shared" si="69"/>
        <v>20.609244625178711</v>
      </c>
    </row>
    <row r="356" spans="2:11" s="40" customFormat="1" ht="63" x14ac:dyDescent="0.25">
      <c r="B356" s="9" t="s">
        <v>55</v>
      </c>
      <c r="C356" s="27">
        <v>11</v>
      </c>
      <c r="D356" s="7">
        <v>1</v>
      </c>
      <c r="E356" s="8">
        <v>59</v>
      </c>
      <c r="F356" s="2">
        <v>100</v>
      </c>
      <c r="G356" s="11">
        <f>G357</f>
        <v>12672200</v>
      </c>
      <c r="H356" s="11">
        <f>H357</f>
        <v>12672200</v>
      </c>
      <c r="I356" s="11">
        <f>I357</f>
        <v>2976121.67</v>
      </c>
      <c r="J356" s="11">
        <f t="shared" ref="J356:J419" si="81">I356/G356*100</f>
        <v>23.485437966572498</v>
      </c>
      <c r="K356" s="11">
        <f t="shared" ref="K356:K419" si="82">I356/H356*100</f>
        <v>23.485437966572498</v>
      </c>
    </row>
    <row r="357" spans="2:11" s="40" customFormat="1" ht="15.75" x14ac:dyDescent="0.25">
      <c r="B357" s="9" t="s">
        <v>56</v>
      </c>
      <c r="C357" s="27">
        <v>11</v>
      </c>
      <c r="D357" s="7">
        <v>1</v>
      </c>
      <c r="E357" s="8">
        <v>59</v>
      </c>
      <c r="F357" s="2">
        <v>110</v>
      </c>
      <c r="G357" s="11">
        <f>12547200+125000</f>
        <v>12672200</v>
      </c>
      <c r="H357" s="11">
        <f>12547200+125000</f>
        <v>12672200</v>
      </c>
      <c r="I357" s="11">
        <v>2976121.67</v>
      </c>
      <c r="J357" s="11">
        <f t="shared" si="81"/>
        <v>23.485437966572498</v>
      </c>
      <c r="K357" s="11">
        <f t="shared" si="82"/>
        <v>23.485437966572498</v>
      </c>
    </row>
    <row r="358" spans="2:11" s="40" customFormat="1" ht="31.5" x14ac:dyDescent="0.25">
      <c r="B358" s="9" t="s">
        <v>72</v>
      </c>
      <c r="C358" s="27">
        <v>11</v>
      </c>
      <c r="D358" s="7">
        <v>1</v>
      </c>
      <c r="E358" s="8">
        <v>59</v>
      </c>
      <c r="F358" s="2">
        <v>200</v>
      </c>
      <c r="G358" s="11">
        <f>G359</f>
        <v>2045200</v>
      </c>
      <c r="H358" s="11">
        <f>H359</f>
        <v>2045200</v>
      </c>
      <c r="I358" s="11">
        <f>I359</f>
        <v>79899.56</v>
      </c>
      <c r="J358" s="11">
        <f t="shared" si="81"/>
        <v>3.9066868765890863</v>
      </c>
      <c r="K358" s="11">
        <f t="shared" si="82"/>
        <v>3.9066868765890863</v>
      </c>
    </row>
    <row r="359" spans="2:11" s="40" customFormat="1" ht="31.5" x14ac:dyDescent="0.25">
      <c r="B359" s="9" t="s">
        <v>73</v>
      </c>
      <c r="C359" s="27">
        <v>11</v>
      </c>
      <c r="D359" s="7">
        <v>1</v>
      </c>
      <c r="E359" s="8">
        <v>59</v>
      </c>
      <c r="F359" s="2">
        <v>240</v>
      </c>
      <c r="G359" s="11">
        <v>2045200</v>
      </c>
      <c r="H359" s="11">
        <v>2045200</v>
      </c>
      <c r="I359" s="11">
        <v>79899.56</v>
      </c>
      <c r="J359" s="11">
        <f t="shared" si="81"/>
        <v>3.9066868765890863</v>
      </c>
      <c r="K359" s="11">
        <f t="shared" si="82"/>
        <v>3.9066868765890863</v>
      </c>
    </row>
    <row r="360" spans="2:11" s="40" customFormat="1" ht="15.75" x14ac:dyDescent="0.25">
      <c r="B360" s="6" t="s">
        <v>186</v>
      </c>
      <c r="C360" s="27">
        <v>11</v>
      </c>
      <c r="D360" s="7">
        <v>1</v>
      </c>
      <c r="E360" s="8">
        <v>59</v>
      </c>
      <c r="F360" s="2">
        <v>800</v>
      </c>
      <c r="G360" s="11">
        <f>G361</f>
        <v>111000</v>
      </c>
      <c r="H360" s="11">
        <f>H361</f>
        <v>111000</v>
      </c>
      <c r="I360" s="11">
        <f>I361</f>
        <v>0</v>
      </c>
      <c r="J360" s="11">
        <f t="shared" si="81"/>
        <v>0</v>
      </c>
      <c r="K360" s="11">
        <f t="shared" si="82"/>
        <v>0</v>
      </c>
    </row>
    <row r="361" spans="2:11" s="40" customFormat="1" ht="15.75" x14ac:dyDescent="0.25">
      <c r="B361" s="6" t="s">
        <v>187</v>
      </c>
      <c r="C361" s="27">
        <v>11</v>
      </c>
      <c r="D361" s="7">
        <v>1</v>
      </c>
      <c r="E361" s="8">
        <v>59</v>
      </c>
      <c r="F361" s="2">
        <v>850</v>
      </c>
      <c r="G361" s="11">
        <f>103200+7800</f>
        <v>111000</v>
      </c>
      <c r="H361" s="11">
        <f>103200+7800</f>
        <v>111000</v>
      </c>
      <c r="I361" s="11"/>
      <c r="J361" s="11">
        <f t="shared" si="81"/>
        <v>0</v>
      </c>
      <c r="K361" s="11">
        <f t="shared" si="82"/>
        <v>0</v>
      </c>
    </row>
    <row r="362" spans="2:11" s="40" customFormat="1" ht="157.5" x14ac:dyDescent="0.25">
      <c r="B362" s="6" t="s">
        <v>266</v>
      </c>
      <c r="C362" s="27">
        <v>11</v>
      </c>
      <c r="D362" s="7">
        <v>1</v>
      </c>
      <c r="E362" s="8">
        <v>5414</v>
      </c>
      <c r="F362" s="2"/>
      <c r="G362" s="11">
        <f t="shared" ref="G362:I363" si="83">G363</f>
        <v>11000</v>
      </c>
      <c r="H362" s="11">
        <f t="shared" si="83"/>
        <v>11000</v>
      </c>
      <c r="I362" s="11">
        <f t="shared" si="83"/>
        <v>0</v>
      </c>
      <c r="J362" s="11">
        <f t="shared" si="81"/>
        <v>0</v>
      </c>
      <c r="K362" s="11">
        <f t="shared" si="82"/>
        <v>0</v>
      </c>
    </row>
    <row r="363" spans="2:11" s="40" customFormat="1" ht="31.5" x14ac:dyDescent="0.25">
      <c r="B363" s="9" t="s">
        <v>72</v>
      </c>
      <c r="C363" s="27">
        <v>11</v>
      </c>
      <c r="D363" s="7">
        <v>1</v>
      </c>
      <c r="E363" s="8">
        <v>5414</v>
      </c>
      <c r="F363" s="2">
        <v>200</v>
      </c>
      <c r="G363" s="11">
        <f t="shared" si="83"/>
        <v>11000</v>
      </c>
      <c r="H363" s="11">
        <f t="shared" si="83"/>
        <v>11000</v>
      </c>
      <c r="I363" s="11">
        <f t="shared" si="83"/>
        <v>0</v>
      </c>
      <c r="J363" s="11">
        <f t="shared" si="81"/>
        <v>0</v>
      </c>
      <c r="K363" s="11">
        <f t="shared" si="82"/>
        <v>0</v>
      </c>
    </row>
    <row r="364" spans="2:11" s="40" customFormat="1" ht="31.5" x14ac:dyDescent="0.25">
      <c r="B364" s="9" t="s">
        <v>73</v>
      </c>
      <c r="C364" s="27">
        <v>11</v>
      </c>
      <c r="D364" s="7">
        <v>1</v>
      </c>
      <c r="E364" s="8">
        <v>5414</v>
      </c>
      <c r="F364" s="2">
        <v>240</v>
      </c>
      <c r="G364" s="11">
        <v>11000</v>
      </c>
      <c r="H364" s="11">
        <v>11000</v>
      </c>
      <c r="I364" s="11"/>
      <c r="J364" s="11">
        <f t="shared" si="81"/>
        <v>0</v>
      </c>
      <c r="K364" s="11">
        <f t="shared" si="82"/>
        <v>0</v>
      </c>
    </row>
    <row r="365" spans="2:11" s="40" customFormat="1" ht="110.25" x14ac:dyDescent="0.25">
      <c r="B365" s="9" t="s">
        <v>153</v>
      </c>
      <c r="C365" s="27">
        <v>11</v>
      </c>
      <c r="D365" s="7">
        <v>1</v>
      </c>
      <c r="E365" s="8">
        <v>9999</v>
      </c>
      <c r="F365" s="2"/>
      <c r="G365" s="11">
        <f t="shared" ref="G365:I366" si="84">G366</f>
        <v>336200</v>
      </c>
      <c r="H365" s="11">
        <f t="shared" si="84"/>
        <v>336200</v>
      </c>
      <c r="I365" s="11">
        <f t="shared" si="84"/>
        <v>0</v>
      </c>
      <c r="J365" s="11">
        <f t="shared" si="81"/>
        <v>0</v>
      </c>
      <c r="K365" s="11">
        <f t="shared" si="82"/>
        <v>0</v>
      </c>
    </row>
    <row r="366" spans="2:11" s="40" customFormat="1" ht="31.5" x14ac:dyDescent="0.25">
      <c r="B366" s="9" t="s">
        <v>72</v>
      </c>
      <c r="C366" s="27">
        <v>11</v>
      </c>
      <c r="D366" s="7">
        <v>1</v>
      </c>
      <c r="E366" s="8">
        <v>9999</v>
      </c>
      <c r="F366" s="2">
        <v>200</v>
      </c>
      <c r="G366" s="11">
        <f t="shared" si="84"/>
        <v>336200</v>
      </c>
      <c r="H366" s="11">
        <f t="shared" si="84"/>
        <v>336200</v>
      </c>
      <c r="I366" s="11">
        <f t="shared" si="84"/>
        <v>0</v>
      </c>
      <c r="J366" s="11">
        <f t="shared" si="81"/>
        <v>0</v>
      </c>
      <c r="K366" s="11">
        <f t="shared" si="82"/>
        <v>0</v>
      </c>
    </row>
    <row r="367" spans="2:11" s="40" customFormat="1" ht="31.5" x14ac:dyDescent="0.25">
      <c r="B367" s="9" t="s">
        <v>73</v>
      </c>
      <c r="C367" s="27">
        <v>11</v>
      </c>
      <c r="D367" s="7">
        <v>1</v>
      </c>
      <c r="E367" s="8">
        <v>9999</v>
      </c>
      <c r="F367" s="2">
        <v>240</v>
      </c>
      <c r="G367" s="11">
        <v>336200</v>
      </c>
      <c r="H367" s="11">
        <v>336200</v>
      </c>
      <c r="I367" s="11"/>
      <c r="J367" s="11">
        <f t="shared" si="81"/>
        <v>0</v>
      </c>
      <c r="K367" s="11">
        <f t="shared" si="82"/>
        <v>0</v>
      </c>
    </row>
    <row r="368" spans="2:11" s="40" customFormat="1" ht="94.5" x14ac:dyDescent="0.25">
      <c r="B368" s="6" t="s">
        <v>154</v>
      </c>
      <c r="C368" s="27">
        <v>11</v>
      </c>
      <c r="D368" s="7">
        <v>2</v>
      </c>
      <c r="E368" s="8">
        <v>0</v>
      </c>
      <c r="F368" s="2"/>
      <c r="G368" s="11">
        <f>G372+G369</f>
        <v>1584200</v>
      </c>
      <c r="H368" s="11">
        <f>H372+H369</f>
        <v>1584200</v>
      </c>
      <c r="I368" s="11">
        <f>I372+I369</f>
        <v>0</v>
      </c>
      <c r="J368" s="11">
        <f t="shared" si="81"/>
        <v>0</v>
      </c>
      <c r="K368" s="11">
        <f t="shared" si="82"/>
        <v>0</v>
      </c>
    </row>
    <row r="369" spans="2:11" s="40" customFormat="1" ht="94.5" x14ac:dyDescent="0.25">
      <c r="B369" s="6" t="s">
        <v>267</v>
      </c>
      <c r="C369" s="27">
        <v>11</v>
      </c>
      <c r="D369" s="7">
        <v>2</v>
      </c>
      <c r="E369" s="8">
        <v>7812</v>
      </c>
      <c r="F369" s="2"/>
      <c r="G369" s="11">
        <f t="shared" ref="G369:I370" si="85">G370</f>
        <v>985000</v>
      </c>
      <c r="H369" s="11">
        <f t="shared" si="85"/>
        <v>985000</v>
      </c>
      <c r="I369" s="11">
        <f t="shared" si="85"/>
        <v>0</v>
      </c>
      <c r="J369" s="11">
        <f t="shared" si="81"/>
        <v>0</v>
      </c>
      <c r="K369" s="11">
        <f t="shared" si="82"/>
        <v>0</v>
      </c>
    </row>
    <row r="370" spans="2:11" s="40" customFormat="1" ht="15.75" x14ac:dyDescent="0.25">
      <c r="B370" s="9" t="s">
        <v>186</v>
      </c>
      <c r="C370" s="27">
        <v>11</v>
      </c>
      <c r="D370" s="7">
        <v>2</v>
      </c>
      <c r="E370" s="8">
        <v>7812</v>
      </c>
      <c r="F370" s="2">
        <v>800</v>
      </c>
      <c r="G370" s="11">
        <f t="shared" si="85"/>
        <v>985000</v>
      </c>
      <c r="H370" s="11">
        <f t="shared" si="85"/>
        <v>985000</v>
      </c>
      <c r="I370" s="11">
        <f t="shared" si="85"/>
        <v>0</v>
      </c>
      <c r="J370" s="11">
        <f t="shared" si="81"/>
        <v>0</v>
      </c>
      <c r="K370" s="11">
        <f t="shared" si="82"/>
        <v>0</v>
      </c>
    </row>
    <row r="371" spans="2:11" s="40" customFormat="1" ht="47.25" x14ac:dyDescent="0.25">
      <c r="B371" s="9" t="s">
        <v>207</v>
      </c>
      <c r="C371" s="27">
        <v>11</v>
      </c>
      <c r="D371" s="7">
        <v>2</v>
      </c>
      <c r="E371" s="8">
        <v>7812</v>
      </c>
      <c r="F371" s="1">
        <v>810</v>
      </c>
      <c r="G371" s="11">
        <v>985000</v>
      </c>
      <c r="H371" s="11">
        <v>985000</v>
      </c>
      <c r="I371" s="11"/>
      <c r="J371" s="11">
        <f t="shared" si="81"/>
        <v>0</v>
      </c>
      <c r="K371" s="11">
        <f t="shared" si="82"/>
        <v>0</v>
      </c>
    </row>
    <row r="372" spans="2:11" s="40" customFormat="1" ht="94.5" x14ac:dyDescent="0.25">
      <c r="B372" s="9" t="s">
        <v>93</v>
      </c>
      <c r="C372" s="27">
        <v>11</v>
      </c>
      <c r="D372" s="7">
        <v>2</v>
      </c>
      <c r="E372" s="8">
        <v>9999</v>
      </c>
      <c r="F372" s="1"/>
      <c r="G372" s="11">
        <f>G373</f>
        <v>599200</v>
      </c>
      <c r="H372" s="11">
        <f>H373</f>
        <v>599200</v>
      </c>
      <c r="I372" s="11"/>
      <c r="J372" s="11">
        <f t="shared" si="81"/>
        <v>0</v>
      </c>
      <c r="K372" s="11">
        <f t="shared" si="82"/>
        <v>0</v>
      </c>
    </row>
    <row r="373" spans="2:11" s="40" customFormat="1" ht="31.5" x14ac:dyDescent="0.25">
      <c r="B373" s="9" t="s">
        <v>72</v>
      </c>
      <c r="C373" s="27">
        <v>11</v>
      </c>
      <c r="D373" s="7">
        <v>2</v>
      </c>
      <c r="E373" s="8">
        <v>9999</v>
      </c>
      <c r="F373" s="1">
        <v>200</v>
      </c>
      <c r="G373" s="11">
        <f>G374</f>
        <v>599200</v>
      </c>
      <c r="H373" s="11">
        <f>H374</f>
        <v>599200</v>
      </c>
      <c r="I373" s="11"/>
      <c r="J373" s="11">
        <f t="shared" si="81"/>
        <v>0</v>
      </c>
      <c r="K373" s="11">
        <f t="shared" si="82"/>
        <v>0</v>
      </c>
    </row>
    <row r="374" spans="2:11" s="40" customFormat="1" ht="31.5" x14ac:dyDescent="0.25">
      <c r="B374" s="9" t="s">
        <v>73</v>
      </c>
      <c r="C374" s="27">
        <v>11</v>
      </c>
      <c r="D374" s="7">
        <v>2</v>
      </c>
      <c r="E374" s="8">
        <v>9999</v>
      </c>
      <c r="F374" s="1">
        <v>240</v>
      </c>
      <c r="G374" s="11">
        <v>599200</v>
      </c>
      <c r="H374" s="11">
        <v>599200</v>
      </c>
      <c r="I374" s="11"/>
      <c r="J374" s="11">
        <f t="shared" si="81"/>
        <v>0</v>
      </c>
      <c r="K374" s="11">
        <f t="shared" si="82"/>
        <v>0</v>
      </c>
    </row>
    <row r="375" spans="2:11" s="40" customFormat="1" ht="47.25" x14ac:dyDescent="0.25">
      <c r="B375" s="6" t="s">
        <v>94</v>
      </c>
      <c r="C375" s="27">
        <v>12</v>
      </c>
      <c r="D375" s="7">
        <v>0</v>
      </c>
      <c r="E375" s="8">
        <v>0</v>
      </c>
      <c r="F375" s="2"/>
      <c r="G375" s="11">
        <f>G376+G380</f>
        <v>1057000</v>
      </c>
      <c r="H375" s="11">
        <f>H376+H380</f>
        <v>1057000</v>
      </c>
      <c r="I375" s="11">
        <f>I376+I380</f>
        <v>0</v>
      </c>
      <c r="J375" s="11">
        <f t="shared" si="81"/>
        <v>0</v>
      </c>
      <c r="K375" s="11">
        <f t="shared" si="82"/>
        <v>0</v>
      </c>
    </row>
    <row r="376" spans="2:11" s="40" customFormat="1" ht="78.75" x14ac:dyDescent="0.25">
      <c r="B376" s="6" t="s">
        <v>95</v>
      </c>
      <c r="C376" s="27">
        <v>12</v>
      </c>
      <c r="D376" s="7">
        <v>1</v>
      </c>
      <c r="E376" s="8">
        <v>0</v>
      </c>
      <c r="F376" s="2"/>
      <c r="G376" s="11">
        <f t="shared" ref="G376:I378" si="86">G377</f>
        <v>473000</v>
      </c>
      <c r="H376" s="11">
        <f t="shared" si="86"/>
        <v>473000</v>
      </c>
      <c r="I376" s="11">
        <f t="shared" si="86"/>
        <v>0</v>
      </c>
      <c r="J376" s="11">
        <f t="shared" si="81"/>
        <v>0</v>
      </c>
      <c r="K376" s="11">
        <f t="shared" si="82"/>
        <v>0</v>
      </c>
    </row>
    <row r="377" spans="2:11" s="40" customFormat="1" ht="78.75" x14ac:dyDescent="0.25">
      <c r="B377" s="6" t="s">
        <v>84</v>
      </c>
      <c r="C377" s="27">
        <v>12</v>
      </c>
      <c r="D377" s="7">
        <v>1</v>
      </c>
      <c r="E377" s="8">
        <v>9999</v>
      </c>
      <c r="F377" s="2"/>
      <c r="G377" s="11">
        <f t="shared" si="86"/>
        <v>473000</v>
      </c>
      <c r="H377" s="11">
        <f t="shared" si="86"/>
        <v>473000</v>
      </c>
      <c r="I377" s="11">
        <f t="shared" si="86"/>
        <v>0</v>
      </c>
      <c r="J377" s="11">
        <f t="shared" si="81"/>
        <v>0</v>
      </c>
      <c r="K377" s="11">
        <f t="shared" si="82"/>
        <v>0</v>
      </c>
    </row>
    <row r="378" spans="2:11" s="40" customFormat="1" ht="31.5" x14ac:dyDescent="0.25">
      <c r="B378" s="9" t="s">
        <v>72</v>
      </c>
      <c r="C378" s="27">
        <v>12</v>
      </c>
      <c r="D378" s="7">
        <v>1</v>
      </c>
      <c r="E378" s="8">
        <v>9999</v>
      </c>
      <c r="F378" s="2">
        <v>200</v>
      </c>
      <c r="G378" s="11">
        <f t="shared" si="86"/>
        <v>473000</v>
      </c>
      <c r="H378" s="11">
        <f t="shared" si="86"/>
        <v>473000</v>
      </c>
      <c r="I378" s="11">
        <f t="shared" si="86"/>
        <v>0</v>
      </c>
      <c r="J378" s="11">
        <f t="shared" si="81"/>
        <v>0</v>
      </c>
      <c r="K378" s="11">
        <f t="shared" si="82"/>
        <v>0</v>
      </c>
    </row>
    <row r="379" spans="2:11" s="40" customFormat="1" ht="31.5" x14ac:dyDescent="0.25">
      <c r="B379" s="9" t="s">
        <v>73</v>
      </c>
      <c r="C379" s="27">
        <v>12</v>
      </c>
      <c r="D379" s="7">
        <v>1</v>
      </c>
      <c r="E379" s="8">
        <v>9999</v>
      </c>
      <c r="F379" s="2">
        <v>240</v>
      </c>
      <c r="G379" s="11">
        <v>473000</v>
      </c>
      <c r="H379" s="11">
        <v>473000</v>
      </c>
      <c r="I379" s="11"/>
      <c r="J379" s="11">
        <f t="shared" si="81"/>
        <v>0</v>
      </c>
      <c r="K379" s="11">
        <f t="shared" si="82"/>
        <v>0</v>
      </c>
    </row>
    <row r="380" spans="2:11" s="40" customFormat="1" ht="78.75" x14ac:dyDescent="0.25">
      <c r="B380" s="6" t="s">
        <v>85</v>
      </c>
      <c r="C380" s="27">
        <v>12</v>
      </c>
      <c r="D380" s="7">
        <v>2</v>
      </c>
      <c r="E380" s="8">
        <v>0</v>
      </c>
      <c r="F380" s="2"/>
      <c r="G380" s="11">
        <f t="shared" ref="G380:I382" si="87">G381</f>
        <v>584000</v>
      </c>
      <c r="H380" s="11">
        <f t="shared" si="87"/>
        <v>584000</v>
      </c>
      <c r="I380" s="11">
        <f t="shared" si="87"/>
        <v>0</v>
      </c>
      <c r="J380" s="11">
        <f t="shared" si="81"/>
        <v>0</v>
      </c>
      <c r="K380" s="11">
        <f t="shared" si="82"/>
        <v>0</v>
      </c>
    </row>
    <row r="381" spans="2:11" s="40" customFormat="1" ht="94.5" x14ac:dyDescent="0.25">
      <c r="B381" s="6" t="s">
        <v>86</v>
      </c>
      <c r="C381" s="27">
        <v>12</v>
      </c>
      <c r="D381" s="7">
        <v>2</v>
      </c>
      <c r="E381" s="8">
        <v>9999</v>
      </c>
      <c r="F381" s="2"/>
      <c r="G381" s="11">
        <f t="shared" si="87"/>
        <v>584000</v>
      </c>
      <c r="H381" s="11">
        <f t="shared" si="87"/>
        <v>584000</v>
      </c>
      <c r="I381" s="11">
        <f t="shared" si="87"/>
        <v>0</v>
      </c>
      <c r="J381" s="11">
        <f t="shared" si="81"/>
        <v>0</v>
      </c>
      <c r="K381" s="11">
        <f t="shared" si="82"/>
        <v>0</v>
      </c>
    </row>
    <row r="382" spans="2:11" s="40" customFormat="1" ht="31.5" x14ac:dyDescent="0.25">
      <c r="B382" s="9" t="s">
        <v>72</v>
      </c>
      <c r="C382" s="27">
        <v>12</v>
      </c>
      <c r="D382" s="7">
        <v>2</v>
      </c>
      <c r="E382" s="8">
        <v>9999</v>
      </c>
      <c r="F382" s="2">
        <v>200</v>
      </c>
      <c r="G382" s="11">
        <f t="shared" si="87"/>
        <v>584000</v>
      </c>
      <c r="H382" s="11">
        <f t="shared" si="87"/>
        <v>584000</v>
      </c>
      <c r="I382" s="11">
        <f t="shared" si="87"/>
        <v>0</v>
      </c>
      <c r="J382" s="11">
        <f t="shared" si="81"/>
        <v>0</v>
      </c>
      <c r="K382" s="11">
        <f t="shared" si="82"/>
        <v>0</v>
      </c>
    </row>
    <row r="383" spans="2:11" s="40" customFormat="1" ht="31.5" x14ac:dyDescent="0.25">
      <c r="B383" s="9" t="s">
        <v>73</v>
      </c>
      <c r="C383" s="27">
        <v>12</v>
      </c>
      <c r="D383" s="7">
        <v>2</v>
      </c>
      <c r="E383" s="8">
        <v>9999</v>
      </c>
      <c r="F383" s="2">
        <v>240</v>
      </c>
      <c r="G383" s="11">
        <v>584000</v>
      </c>
      <c r="H383" s="11">
        <v>584000</v>
      </c>
      <c r="I383" s="11"/>
      <c r="J383" s="11">
        <f t="shared" si="81"/>
        <v>0</v>
      </c>
      <c r="K383" s="11">
        <f t="shared" si="82"/>
        <v>0</v>
      </c>
    </row>
    <row r="384" spans="2:11" s="40" customFormat="1" ht="47.25" x14ac:dyDescent="0.25">
      <c r="B384" s="6" t="s">
        <v>87</v>
      </c>
      <c r="C384" s="27">
        <v>13</v>
      </c>
      <c r="D384" s="7">
        <v>0</v>
      </c>
      <c r="E384" s="8">
        <v>0</v>
      </c>
      <c r="F384" s="2"/>
      <c r="G384" s="11">
        <f>G385+G389</f>
        <v>16898500</v>
      </c>
      <c r="H384" s="11">
        <f>H385+H389</f>
        <v>16898500</v>
      </c>
      <c r="I384" s="11">
        <f>I385+I389</f>
        <v>2591491.9</v>
      </c>
      <c r="J384" s="11">
        <f t="shared" si="81"/>
        <v>15.335632748468797</v>
      </c>
      <c r="K384" s="11">
        <f t="shared" si="82"/>
        <v>15.335632748468797</v>
      </c>
    </row>
    <row r="385" spans="2:11" s="40" customFormat="1" ht="63" x14ac:dyDescent="0.25">
      <c r="B385" s="6" t="s">
        <v>88</v>
      </c>
      <c r="C385" s="27">
        <v>13</v>
      </c>
      <c r="D385" s="7">
        <v>2</v>
      </c>
      <c r="E385" s="8">
        <v>0</v>
      </c>
      <c r="F385" s="2"/>
      <c r="G385" s="11">
        <f>G386</f>
        <v>16736500</v>
      </c>
      <c r="H385" s="11">
        <f>H386</f>
        <v>16736500</v>
      </c>
      <c r="I385" s="11">
        <f>I386</f>
        <v>2591491.9</v>
      </c>
      <c r="J385" s="11">
        <f t="shared" si="81"/>
        <v>15.484073133570339</v>
      </c>
      <c r="K385" s="11">
        <f t="shared" si="82"/>
        <v>15.484073133570339</v>
      </c>
    </row>
    <row r="386" spans="2:11" s="40" customFormat="1" ht="94.5" x14ac:dyDescent="0.25">
      <c r="B386" s="6" t="s">
        <v>89</v>
      </c>
      <c r="C386" s="27">
        <v>13</v>
      </c>
      <c r="D386" s="7">
        <v>2</v>
      </c>
      <c r="E386" s="8">
        <v>59</v>
      </c>
      <c r="F386" s="2"/>
      <c r="G386" s="11">
        <f t="shared" ref="G386:I387" si="88">G387</f>
        <v>16736500</v>
      </c>
      <c r="H386" s="11">
        <f t="shared" si="88"/>
        <v>16736500</v>
      </c>
      <c r="I386" s="11">
        <f t="shared" si="88"/>
        <v>2591491.9</v>
      </c>
      <c r="J386" s="11">
        <f t="shared" si="81"/>
        <v>15.484073133570339</v>
      </c>
      <c r="K386" s="11">
        <f t="shared" si="82"/>
        <v>15.484073133570339</v>
      </c>
    </row>
    <row r="387" spans="2:11" s="40" customFormat="1" ht="31.5" x14ac:dyDescent="0.25">
      <c r="B387" s="9" t="s">
        <v>67</v>
      </c>
      <c r="C387" s="27">
        <v>13</v>
      </c>
      <c r="D387" s="7">
        <v>2</v>
      </c>
      <c r="E387" s="8">
        <v>59</v>
      </c>
      <c r="F387" s="2">
        <v>600</v>
      </c>
      <c r="G387" s="11">
        <f t="shared" si="88"/>
        <v>16736500</v>
      </c>
      <c r="H387" s="11">
        <f t="shared" si="88"/>
        <v>16736500</v>
      </c>
      <c r="I387" s="11">
        <f t="shared" si="88"/>
        <v>2591491.9</v>
      </c>
      <c r="J387" s="11">
        <f t="shared" si="81"/>
        <v>15.484073133570339</v>
      </c>
      <c r="K387" s="11">
        <f t="shared" si="82"/>
        <v>15.484073133570339</v>
      </c>
    </row>
    <row r="388" spans="2:11" s="40" customFormat="1" ht="15.75" x14ac:dyDescent="0.25">
      <c r="B388" s="9" t="s">
        <v>68</v>
      </c>
      <c r="C388" s="27">
        <v>13</v>
      </c>
      <c r="D388" s="7">
        <v>2</v>
      </c>
      <c r="E388" s="8">
        <v>59</v>
      </c>
      <c r="F388" s="2">
        <v>610</v>
      </c>
      <c r="G388" s="11">
        <v>16736500</v>
      </c>
      <c r="H388" s="11">
        <v>16736500</v>
      </c>
      <c r="I388" s="11">
        <v>2591491.9</v>
      </c>
      <c r="J388" s="11">
        <f t="shared" si="81"/>
        <v>15.484073133570339</v>
      </c>
      <c r="K388" s="11">
        <f t="shared" si="82"/>
        <v>15.484073133570339</v>
      </c>
    </row>
    <row r="389" spans="2:11" s="40" customFormat="1" ht="63" x14ac:dyDescent="0.25">
      <c r="B389" s="6" t="s">
        <v>221</v>
      </c>
      <c r="C389" s="27">
        <v>13</v>
      </c>
      <c r="D389" s="7">
        <v>5</v>
      </c>
      <c r="E389" s="8">
        <v>0</v>
      </c>
      <c r="F389" s="2"/>
      <c r="G389" s="11">
        <f>G393+G390</f>
        <v>162000</v>
      </c>
      <c r="H389" s="11">
        <f>H393+H390</f>
        <v>162000</v>
      </c>
      <c r="I389" s="11">
        <f>I393+I390</f>
        <v>0</v>
      </c>
      <c r="J389" s="11">
        <f t="shared" si="81"/>
        <v>0</v>
      </c>
      <c r="K389" s="11">
        <f t="shared" si="82"/>
        <v>0</v>
      </c>
    </row>
    <row r="390" spans="2:11" s="40" customFormat="1" ht="78.75" x14ac:dyDescent="0.25">
      <c r="B390" s="6" t="s">
        <v>112</v>
      </c>
      <c r="C390" s="27">
        <v>13</v>
      </c>
      <c r="D390" s="7">
        <v>5</v>
      </c>
      <c r="E390" s="8">
        <v>7812</v>
      </c>
      <c r="F390" s="2"/>
      <c r="G390" s="11">
        <f t="shared" ref="G390:I391" si="89">G391</f>
        <v>73000</v>
      </c>
      <c r="H390" s="11">
        <f t="shared" si="89"/>
        <v>73000</v>
      </c>
      <c r="I390" s="11">
        <f t="shared" si="89"/>
        <v>0</v>
      </c>
      <c r="J390" s="11">
        <f t="shared" si="81"/>
        <v>0</v>
      </c>
      <c r="K390" s="11">
        <f t="shared" si="82"/>
        <v>0</v>
      </c>
    </row>
    <row r="391" spans="2:11" s="40" customFormat="1" ht="15.75" x14ac:dyDescent="0.25">
      <c r="B391" s="9" t="s">
        <v>186</v>
      </c>
      <c r="C391" s="27">
        <v>13</v>
      </c>
      <c r="D391" s="7">
        <v>5</v>
      </c>
      <c r="E391" s="8">
        <v>7812</v>
      </c>
      <c r="F391" s="2">
        <v>800</v>
      </c>
      <c r="G391" s="11">
        <f t="shared" si="89"/>
        <v>73000</v>
      </c>
      <c r="H391" s="11">
        <f t="shared" si="89"/>
        <v>73000</v>
      </c>
      <c r="I391" s="11">
        <f t="shared" si="89"/>
        <v>0</v>
      </c>
      <c r="J391" s="11">
        <f t="shared" si="81"/>
        <v>0</v>
      </c>
      <c r="K391" s="11">
        <f t="shared" si="82"/>
        <v>0</v>
      </c>
    </row>
    <row r="392" spans="2:11" s="40" customFormat="1" ht="47.25" x14ac:dyDescent="0.25">
      <c r="B392" s="9" t="s">
        <v>207</v>
      </c>
      <c r="C392" s="27">
        <v>13</v>
      </c>
      <c r="D392" s="7">
        <v>5</v>
      </c>
      <c r="E392" s="8">
        <v>7812</v>
      </c>
      <c r="F392" s="1">
        <v>810</v>
      </c>
      <c r="G392" s="11">
        <v>73000</v>
      </c>
      <c r="H392" s="11">
        <v>73000</v>
      </c>
      <c r="I392" s="11"/>
      <c r="J392" s="11">
        <f t="shared" si="81"/>
        <v>0</v>
      </c>
      <c r="K392" s="11">
        <f t="shared" si="82"/>
        <v>0</v>
      </c>
    </row>
    <row r="393" spans="2:11" s="40" customFormat="1" ht="78.75" x14ac:dyDescent="0.25">
      <c r="B393" s="9" t="s">
        <v>222</v>
      </c>
      <c r="C393" s="27">
        <v>13</v>
      </c>
      <c r="D393" s="7">
        <v>5</v>
      </c>
      <c r="E393" s="8">
        <v>9999</v>
      </c>
      <c r="F393" s="1"/>
      <c r="G393" s="11">
        <f>G394</f>
        <v>89000</v>
      </c>
      <c r="H393" s="11">
        <f>H394</f>
        <v>89000</v>
      </c>
      <c r="I393" s="11"/>
      <c r="J393" s="11">
        <f t="shared" si="81"/>
        <v>0</v>
      </c>
      <c r="K393" s="11">
        <f t="shared" si="82"/>
        <v>0</v>
      </c>
    </row>
    <row r="394" spans="2:11" s="40" customFormat="1" ht="31.5" x14ac:dyDescent="0.25">
      <c r="B394" s="9" t="s">
        <v>72</v>
      </c>
      <c r="C394" s="27">
        <v>13</v>
      </c>
      <c r="D394" s="7">
        <v>5</v>
      </c>
      <c r="E394" s="8">
        <v>9999</v>
      </c>
      <c r="F394" s="1">
        <v>200</v>
      </c>
      <c r="G394" s="11">
        <f>G395</f>
        <v>89000</v>
      </c>
      <c r="H394" s="11">
        <f>H395</f>
        <v>89000</v>
      </c>
      <c r="I394" s="11"/>
      <c r="J394" s="11">
        <f t="shared" si="81"/>
        <v>0</v>
      </c>
      <c r="K394" s="11">
        <f t="shared" si="82"/>
        <v>0</v>
      </c>
    </row>
    <row r="395" spans="2:11" s="40" customFormat="1" ht="31.5" x14ac:dyDescent="0.25">
      <c r="B395" s="9" t="s">
        <v>73</v>
      </c>
      <c r="C395" s="27">
        <v>13</v>
      </c>
      <c r="D395" s="7">
        <v>5</v>
      </c>
      <c r="E395" s="8">
        <v>9999</v>
      </c>
      <c r="F395" s="1">
        <v>240</v>
      </c>
      <c r="G395" s="11">
        <v>89000</v>
      </c>
      <c r="H395" s="11">
        <v>89000</v>
      </c>
      <c r="I395" s="11"/>
      <c r="J395" s="11">
        <f t="shared" si="81"/>
        <v>0</v>
      </c>
      <c r="K395" s="11">
        <f t="shared" si="82"/>
        <v>0</v>
      </c>
    </row>
    <row r="396" spans="2:11" s="40" customFormat="1" ht="47.25" x14ac:dyDescent="0.25">
      <c r="B396" s="6" t="s">
        <v>83</v>
      </c>
      <c r="C396" s="27">
        <v>14</v>
      </c>
      <c r="D396" s="7">
        <v>0</v>
      </c>
      <c r="E396" s="8">
        <v>0</v>
      </c>
      <c r="F396" s="2"/>
      <c r="G396" s="11">
        <f>G397+G401</f>
        <v>2987800</v>
      </c>
      <c r="H396" s="11">
        <f>H397+H401</f>
        <v>2987800</v>
      </c>
      <c r="I396" s="11">
        <f>I397+I401</f>
        <v>126250</v>
      </c>
      <c r="J396" s="11">
        <f t="shared" si="81"/>
        <v>4.2255171028850658</v>
      </c>
      <c r="K396" s="11">
        <f t="shared" si="82"/>
        <v>4.2255171028850658</v>
      </c>
    </row>
    <row r="397" spans="2:11" s="40" customFormat="1" ht="78.75" x14ac:dyDescent="0.25">
      <c r="B397" s="6" t="s">
        <v>215</v>
      </c>
      <c r="C397" s="27">
        <v>14</v>
      </c>
      <c r="D397" s="7">
        <v>1</v>
      </c>
      <c r="E397" s="8">
        <v>0</v>
      </c>
      <c r="F397" s="2"/>
      <c r="G397" s="11">
        <f t="shared" ref="G397:I399" si="90">G398</f>
        <v>2967800</v>
      </c>
      <c r="H397" s="11">
        <f t="shared" si="90"/>
        <v>2880021.75</v>
      </c>
      <c r="I397" s="11">
        <f t="shared" si="90"/>
        <v>38500</v>
      </c>
      <c r="J397" s="11">
        <f t="shared" si="81"/>
        <v>1.2972572275759824</v>
      </c>
      <c r="K397" s="11">
        <f t="shared" si="82"/>
        <v>1.3367954599648422</v>
      </c>
    </row>
    <row r="398" spans="2:11" s="40" customFormat="1" ht="94.5" x14ac:dyDescent="0.25">
      <c r="B398" s="6" t="s">
        <v>216</v>
      </c>
      <c r="C398" s="27">
        <v>14</v>
      </c>
      <c r="D398" s="7">
        <v>1</v>
      </c>
      <c r="E398" s="8">
        <v>2118</v>
      </c>
      <c r="F398" s="2"/>
      <c r="G398" s="11">
        <f t="shared" si="90"/>
        <v>2967800</v>
      </c>
      <c r="H398" s="11">
        <f t="shared" si="90"/>
        <v>2880021.75</v>
      </c>
      <c r="I398" s="11">
        <f t="shared" si="90"/>
        <v>38500</v>
      </c>
      <c r="J398" s="11">
        <f t="shared" si="81"/>
        <v>1.2972572275759824</v>
      </c>
      <c r="K398" s="11">
        <f t="shared" si="82"/>
        <v>1.3367954599648422</v>
      </c>
    </row>
    <row r="399" spans="2:11" s="40" customFormat="1" ht="31.5" x14ac:dyDescent="0.25">
      <c r="B399" s="9" t="s">
        <v>72</v>
      </c>
      <c r="C399" s="27">
        <v>14</v>
      </c>
      <c r="D399" s="7">
        <v>1</v>
      </c>
      <c r="E399" s="8">
        <v>2118</v>
      </c>
      <c r="F399" s="2">
        <v>200</v>
      </c>
      <c r="G399" s="11">
        <f t="shared" si="90"/>
        <v>2967800</v>
      </c>
      <c r="H399" s="11">
        <f t="shared" si="90"/>
        <v>2880021.75</v>
      </c>
      <c r="I399" s="11">
        <f t="shared" si="90"/>
        <v>38500</v>
      </c>
      <c r="J399" s="11">
        <f t="shared" si="81"/>
        <v>1.2972572275759824</v>
      </c>
      <c r="K399" s="11">
        <f t="shared" si="82"/>
        <v>1.3367954599648422</v>
      </c>
    </row>
    <row r="400" spans="2:11" s="40" customFormat="1" ht="31.5" x14ac:dyDescent="0.25">
      <c r="B400" s="9" t="s">
        <v>73</v>
      </c>
      <c r="C400" s="27">
        <v>14</v>
      </c>
      <c r="D400" s="7">
        <v>1</v>
      </c>
      <c r="E400" s="8">
        <v>2118</v>
      </c>
      <c r="F400" s="2">
        <v>240</v>
      </c>
      <c r="G400" s="11">
        <v>2967800</v>
      </c>
      <c r="H400" s="11">
        <v>2880021.75</v>
      </c>
      <c r="I400" s="11">
        <v>38500</v>
      </c>
      <c r="J400" s="11">
        <f t="shared" si="81"/>
        <v>1.2972572275759824</v>
      </c>
      <c r="K400" s="11">
        <f t="shared" si="82"/>
        <v>1.3367954599648422</v>
      </c>
    </row>
    <row r="401" spans="2:11" s="40" customFormat="1" ht="63" x14ac:dyDescent="0.25">
      <c r="B401" s="6" t="s">
        <v>217</v>
      </c>
      <c r="C401" s="27">
        <v>14</v>
      </c>
      <c r="D401" s="7">
        <v>2</v>
      </c>
      <c r="E401" s="8">
        <v>0</v>
      </c>
      <c r="F401" s="2"/>
      <c r="G401" s="11">
        <f t="shared" ref="G401:I403" si="91">G402</f>
        <v>20000</v>
      </c>
      <c r="H401" s="11">
        <f t="shared" si="91"/>
        <v>107778.25</v>
      </c>
      <c r="I401" s="11">
        <f t="shared" si="91"/>
        <v>87750</v>
      </c>
      <c r="J401" s="11">
        <f t="shared" si="81"/>
        <v>438.75</v>
      </c>
      <c r="K401" s="11">
        <f t="shared" si="82"/>
        <v>81.41716904848613</v>
      </c>
    </row>
    <row r="402" spans="2:11" s="40" customFormat="1" ht="78.75" x14ac:dyDescent="0.25">
      <c r="B402" s="6" t="s">
        <v>218</v>
      </c>
      <c r="C402" s="27">
        <v>14</v>
      </c>
      <c r="D402" s="7">
        <v>2</v>
      </c>
      <c r="E402" s="8">
        <v>2118</v>
      </c>
      <c r="F402" s="2"/>
      <c r="G402" s="11">
        <f t="shared" si="91"/>
        <v>20000</v>
      </c>
      <c r="H402" s="11">
        <f t="shared" si="91"/>
        <v>107778.25</v>
      </c>
      <c r="I402" s="11">
        <f t="shared" si="91"/>
        <v>87750</v>
      </c>
      <c r="J402" s="11">
        <f t="shared" si="81"/>
        <v>438.75</v>
      </c>
      <c r="K402" s="11">
        <f t="shared" si="82"/>
        <v>81.41716904848613</v>
      </c>
    </row>
    <row r="403" spans="2:11" s="40" customFormat="1" ht="31.5" x14ac:dyDescent="0.25">
      <c r="B403" s="9" t="s">
        <v>72</v>
      </c>
      <c r="C403" s="27">
        <v>14</v>
      </c>
      <c r="D403" s="7">
        <v>2</v>
      </c>
      <c r="E403" s="8">
        <v>2118</v>
      </c>
      <c r="F403" s="2">
        <v>200</v>
      </c>
      <c r="G403" s="11">
        <f t="shared" si="91"/>
        <v>20000</v>
      </c>
      <c r="H403" s="11">
        <f t="shared" si="91"/>
        <v>107778.25</v>
      </c>
      <c r="I403" s="11">
        <f t="shared" si="91"/>
        <v>87750</v>
      </c>
      <c r="J403" s="11">
        <f t="shared" si="81"/>
        <v>438.75</v>
      </c>
      <c r="K403" s="11">
        <f t="shared" si="82"/>
        <v>81.41716904848613</v>
      </c>
    </row>
    <row r="404" spans="2:11" s="40" customFormat="1" ht="31.5" x14ac:dyDescent="0.25">
      <c r="B404" s="9" t="s">
        <v>73</v>
      </c>
      <c r="C404" s="27">
        <v>14</v>
      </c>
      <c r="D404" s="7">
        <v>2</v>
      </c>
      <c r="E404" s="8">
        <v>2118</v>
      </c>
      <c r="F404" s="2">
        <v>240</v>
      </c>
      <c r="G404" s="11">
        <v>20000</v>
      </c>
      <c r="H404" s="11">
        <v>107778.25</v>
      </c>
      <c r="I404" s="11">
        <v>87750</v>
      </c>
      <c r="J404" s="11">
        <f t="shared" si="81"/>
        <v>438.75</v>
      </c>
      <c r="K404" s="11">
        <f t="shared" si="82"/>
        <v>81.41716904848613</v>
      </c>
    </row>
    <row r="405" spans="2:11" s="40" customFormat="1" ht="47.25" x14ac:dyDescent="0.25">
      <c r="B405" s="6" t="s">
        <v>219</v>
      </c>
      <c r="C405" s="27">
        <v>15</v>
      </c>
      <c r="D405" s="7">
        <v>0</v>
      </c>
      <c r="E405" s="8">
        <v>0</v>
      </c>
      <c r="F405" s="2"/>
      <c r="G405" s="11">
        <f>G406+G410</f>
        <v>150141600</v>
      </c>
      <c r="H405" s="11">
        <f>H406+H410</f>
        <v>150141600</v>
      </c>
      <c r="I405" s="11">
        <f>I406+I410</f>
        <v>23076415.5</v>
      </c>
      <c r="J405" s="11">
        <f t="shared" si="81"/>
        <v>15.369767939065524</v>
      </c>
      <c r="K405" s="11">
        <f t="shared" si="82"/>
        <v>15.369767939065524</v>
      </c>
    </row>
    <row r="406" spans="2:11" s="40" customFormat="1" ht="47.25" x14ac:dyDescent="0.25">
      <c r="B406" s="6" t="s">
        <v>220</v>
      </c>
      <c r="C406" s="27">
        <v>15</v>
      </c>
      <c r="D406" s="7">
        <v>2</v>
      </c>
      <c r="E406" s="8">
        <v>0</v>
      </c>
      <c r="F406" s="2"/>
      <c r="G406" s="11">
        <f>G407</f>
        <v>58983000</v>
      </c>
      <c r="H406" s="11">
        <f t="shared" ref="H406:I406" si="92">H407</f>
        <v>58983000</v>
      </c>
      <c r="I406" s="11">
        <f t="shared" si="92"/>
        <v>17551000</v>
      </c>
      <c r="J406" s="11">
        <f t="shared" si="81"/>
        <v>29.756031398877642</v>
      </c>
      <c r="K406" s="11">
        <f t="shared" si="82"/>
        <v>29.756031398877642</v>
      </c>
    </row>
    <row r="407" spans="2:11" s="40" customFormat="1" ht="63" x14ac:dyDescent="0.25">
      <c r="B407" s="6" t="s">
        <v>113</v>
      </c>
      <c r="C407" s="27">
        <v>15</v>
      </c>
      <c r="D407" s="7">
        <v>2</v>
      </c>
      <c r="E407" s="8">
        <v>7812</v>
      </c>
      <c r="F407" s="2"/>
      <c r="G407" s="11">
        <f t="shared" ref="G407:I408" si="93">G408</f>
        <v>58983000</v>
      </c>
      <c r="H407" s="11">
        <f t="shared" si="93"/>
        <v>58983000</v>
      </c>
      <c r="I407" s="11">
        <f t="shared" si="93"/>
        <v>17551000</v>
      </c>
      <c r="J407" s="11">
        <f t="shared" si="81"/>
        <v>29.756031398877642</v>
      </c>
      <c r="K407" s="11">
        <f t="shared" si="82"/>
        <v>29.756031398877642</v>
      </c>
    </row>
    <row r="408" spans="2:11" s="40" customFormat="1" ht="15.75" x14ac:dyDescent="0.25">
      <c r="B408" s="9" t="s">
        <v>186</v>
      </c>
      <c r="C408" s="27">
        <v>15</v>
      </c>
      <c r="D408" s="7">
        <v>2</v>
      </c>
      <c r="E408" s="8">
        <v>7812</v>
      </c>
      <c r="F408" s="2">
        <v>800</v>
      </c>
      <c r="G408" s="11">
        <f t="shared" si="93"/>
        <v>58983000</v>
      </c>
      <c r="H408" s="11">
        <f t="shared" si="93"/>
        <v>58983000</v>
      </c>
      <c r="I408" s="11">
        <f t="shared" si="93"/>
        <v>17551000</v>
      </c>
      <c r="J408" s="11">
        <f t="shared" si="81"/>
        <v>29.756031398877642</v>
      </c>
      <c r="K408" s="11">
        <f t="shared" si="82"/>
        <v>29.756031398877642</v>
      </c>
    </row>
    <row r="409" spans="2:11" s="40" customFormat="1" ht="47.25" x14ac:dyDescent="0.25">
      <c r="B409" s="9" t="s">
        <v>207</v>
      </c>
      <c r="C409" s="27">
        <v>15</v>
      </c>
      <c r="D409" s="7">
        <v>2</v>
      </c>
      <c r="E409" s="8">
        <v>7812</v>
      </c>
      <c r="F409" s="1">
        <v>810</v>
      </c>
      <c r="G409" s="11">
        <v>58983000</v>
      </c>
      <c r="H409" s="11">
        <v>58983000</v>
      </c>
      <c r="I409" s="11">
        <v>17551000</v>
      </c>
      <c r="J409" s="11">
        <f t="shared" si="81"/>
        <v>29.756031398877642</v>
      </c>
      <c r="K409" s="11">
        <f t="shared" si="82"/>
        <v>29.756031398877642</v>
      </c>
    </row>
    <row r="410" spans="2:11" s="40" customFormat="1" ht="47.25" x14ac:dyDescent="0.25">
      <c r="B410" s="6" t="s">
        <v>157</v>
      </c>
      <c r="C410" s="27">
        <v>15</v>
      </c>
      <c r="D410" s="7">
        <v>3</v>
      </c>
      <c r="E410" s="8">
        <v>0</v>
      </c>
      <c r="F410" s="2"/>
      <c r="G410" s="11">
        <f>G411+G414+G417</f>
        <v>91158600</v>
      </c>
      <c r="H410" s="11">
        <f>H411+H414+H417</f>
        <v>91158600</v>
      </c>
      <c r="I410" s="11">
        <f>I411+I414+I417</f>
        <v>5525415.5</v>
      </c>
      <c r="J410" s="11">
        <f t="shared" si="81"/>
        <v>6.061321147977262</v>
      </c>
      <c r="K410" s="11">
        <f t="shared" si="82"/>
        <v>6.061321147977262</v>
      </c>
    </row>
    <row r="411" spans="2:11" s="40" customFormat="1" ht="78.75" x14ac:dyDescent="0.25">
      <c r="B411" s="6" t="s">
        <v>158</v>
      </c>
      <c r="C411" s="27">
        <v>15</v>
      </c>
      <c r="D411" s="7">
        <v>3</v>
      </c>
      <c r="E411" s="8">
        <v>2119</v>
      </c>
      <c r="F411" s="2"/>
      <c r="G411" s="11">
        <f t="shared" ref="G411:I412" si="94">G412</f>
        <v>2468800</v>
      </c>
      <c r="H411" s="11">
        <f t="shared" si="94"/>
        <v>2468800</v>
      </c>
      <c r="I411" s="11">
        <f t="shared" si="94"/>
        <v>0</v>
      </c>
      <c r="J411" s="11">
        <f t="shared" si="81"/>
        <v>0</v>
      </c>
      <c r="K411" s="11">
        <f t="shared" si="82"/>
        <v>0</v>
      </c>
    </row>
    <row r="412" spans="2:11" s="40" customFormat="1" ht="31.5" x14ac:dyDescent="0.25">
      <c r="B412" s="9" t="s">
        <v>72</v>
      </c>
      <c r="C412" s="27">
        <v>15</v>
      </c>
      <c r="D412" s="7">
        <v>3</v>
      </c>
      <c r="E412" s="8">
        <v>2119</v>
      </c>
      <c r="F412" s="2">
        <v>200</v>
      </c>
      <c r="G412" s="11">
        <f t="shared" si="94"/>
        <v>2468800</v>
      </c>
      <c r="H412" s="11">
        <f t="shared" si="94"/>
        <v>2468800</v>
      </c>
      <c r="I412" s="11">
        <f t="shared" si="94"/>
        <v>0</v>
      </c>
      <c r="J412" s="11">
        <f t="shared" si="81"/>
        <v>0</v>
      </c>
      <c r="K412" s="11">
        <f t="shared" si="82"/>
        <v>0</v>
      </c>
    </row>
    <row r="413" spans="2:11" s="40" customFormat="1" ht="31.5" x14ac:dyDescent="0.25">
      <c r="B413" s="9" t="s">
        <v>73</v>
      </c>
      <c r="C413" s="27">
        <v>15</v>
      </c>
      <c r="D413" s="7">
        <v>3</v>
      </c>
      <c r="E413" s="8">
        <v>2119</v>
      </c>
      <c r="F413" s="2">
        <v>240</v>
      </c>
      <c r="G413" s="11">
        <v>2468800</v>
      </c>
      <c r="H413" s="11">
        <v>2468800</v>
      </c>
      <c r="I413" s="11"/>
      <c r="J413" s="11">
        <f t="shared" si="81"/>
        <v>0</v>
      </c>
      <c r="K413" s="11">
        <f t="shared" si="82"/>
        <v>0</v>
      </c>
    </row>
    <row r="414" spans="2:11" s="40" customFormat="1" ht="94.5" x14ac:dyDescent="0.25">
      <c r="B414" s="6" t="s">
        <v>268</v>
      </c>
      <c r="C414" s="27">
        <v>15</v>
      </c>
      <c r="D414" s="7">
        <v>3</v>
      </c>
      <c r="E414" s="8">
        <v>5419</v>
      </c>
      <c r="F414" s="2"/>
      <c r="G414" s="11">
        <f t="shared" ref="G414:I415" si="95">G415</f>
        <v>46908500</v>
      </c>
      <c r="H414" s="11">
        <f t="shared" si="95"/>
        <v>46908500</v>
      </c>
      <c r="I414" s="11">
        <f t="shared" si="95"/>
        <v>0</v>
      </c>
      <c r="J414" s="11">
        <f t="shared" si="81"/>
        <v>0</v>
      </c>
      <c r="K414" s="11">
        <f t="shared" si="82"/>
        <v>0</v>
      </c>
    </row>
    <row r="415" spans="2:11" s="40" customFormat="1" ht="31.5" x14ac:dyDescent="0.25">
      <c r="B415" s="9" t="s">
        <v>72</v>
      </c>
      <c r="C415" s="27">
        <v>15</v>
      </c>
      <c r="D415" s="7">
        <v>3</v>
      </c>
      <c r="E415" s="8">
        <v>5419</v>
      </c>
      <c r="F415" s="2">
        <v>200</v>
      </c>
      <c r="G415" s="11">
        <f t="shared" si="95"/>
        <v>46908500</v>
      </c>
      <c r="H415" s="11">
        <f t="shared" si="95"/>
        <v>46908500</v>
      </c>
      <c r="I415" s="11">
        <f t="shared" si="95"/>
        <v>0</v>
      </c>
      <c r="J415" s="11">
        <f t="shared" si="81"/>
        <v>0</v>
      </c>
      <c r="K415" s="11">
        <f t="shared" si="82"/>
        <v>0</v>
      </c>
    </row>
    <row r="416" spans="2:11" s="40" customFormat="1" ht="31.5" x14ac:dyDescent="0.25">
      <c r="B416" s="9" t="s">
        <v>73</v>
      </c>
      <c r="C416" s="27">
        <v>15</v>
      </c>
      <c r="D416" s="7">
        <v>3</v>
      </c>
      <c r="E416" s="8">
        <v>5419</v>
      </c>
      <c r="F416" s="2">
        <v>240</v>
      </c>
      <c r="G416" s="11">
        <v>46908500</v>
      </c>
      <c r="H416" s="11">
        <v>46908500</v>
      </c>
      <c r="I416" s="11"/>
      <c r="J416" s="11">
        <f t="shared" si="81"/>
        <v>0</v>
      </c>
      <c r="K416" s="11">
        <f t="shared" si="82"/>
        <v>0</v>
      </c>
    </row>
    <row r="417" spans="2:11" s="40" customFormat="1" ht="63" x14ac:dyDescent="0.25">
      <c r="B417" s="6" t="s">
        <v>114</v>
      </c>
      <c r="C417" s="27">
        <v>15</v>
      </c>
      <c r="D417" s="7">
        <v>3</v>
      </c>
      <c r="E417" s="8">
        <v>7812</v>
      </c>
      <c r="F417" s="2"/>
      <c r="G417" s="11">
        <f t="shared" ref="G417:I418" si="96">G418</f>
        <v>41781300</v>
      </c>
      <c r="H417" s="11">
        <f t="shared" si="96"/>
        <v>41781300</v>
      </c>
      <c r="I417" s="11">
        <f t="shared" si="96"/>
        <v>5525415.5</v>
      </c>
      <c r="J417" s="11">
        <f t="shared" si="81"/>
        <v>13.224613642945529</v>
      </c>
      <c r="K417" s="11">
        <f t="shared" si="82"/>
        <v>13.224613642945529</v>
      </c>
    </row>
    <row r="418" spans="2:11" s="40" customFormat="1" ht="15.75" x14ac:dyDescent="0.25">
      <c r="B418" s="9" t="s">
        <v>186</v>
      </c>
      <c r="C418" s="27">
        <v>15</v>
      </c>
      <c r="D418" s="7">
        <v>3</v>
      </c>
      <c r="E418" s="8">
        <v>7812</v>
      </c>
      <c r="F418" s="2">
        <v>800</v>
      </c>
      <c r="G418" s="11">
        <f t="shared" si="96"/>
        <v>41781300</v>
      </c>
      <c r="H418" s="11">
        <f t="shared" si="96"/>
        <v>41781300</v>
      </c>
      <c r="I418" s="11">
        <f t="shared" si="96"/>
        <v>5525415.5</v>
      </c>
      <c r="J418" s="11">
        <f t="shared" si="81"/>
        <v>13.224613642945529</v>
      </c>
      <c r="K418" s="11">
        <f t="shared" si="82"/>
        <v>13.224613642945529</v>
      </c>
    </row>
    <row r="419" spans="2:11" s="40" customFormat="1" ht="47.25" x14ac:dyDescent="0.25">
      <c r="B419" s="9" t="s">
        <v>207</v>
      </c>
      <c r="C419" s="27">
        <v>15</v>
      </c>
      <c r="D419" s="7">
        <v>3</v>
      </c>
      <c r="E419" s="8">
        <v>7812</v>
      </c>
      <c r="F419" s="1">
        <v>810</v>
      </c>
      <c r="G419" s="11">
        <v>41781300</v>
      </c>
      <c r="H419" s="11">
        <v>41781300</v>
      </c>
      <c r="I419" s="11">
        <v>5525415.5</v>
      </c>
      <c r="J419" s="11">
        <f t="shared" si="81"/>
        <v>13.224613642945529</v>
      </c>
      <c r="K419" s="11">
        <f t="shared" si="82"/>
        <v>13.224613642945529</v>
      </c>
    </row>
    <row r="420" spans="2:11" s="40" customFormat="1" ht="47.25" x14ac:dyDescent="0.25">
      <c r="B420" s="6" t="s">
        <v>159</v>
      </c>
      <c r="C420" s="27">
        <v>16</v>
      </c>
      <c r="D420" s="7">
        <v>0</v>
      </c>
      <c r="E420" s="8">
        <v>0</v>
      </c>
      <c r="F420" s="2"/>
      <c r="G420" s="11">
        <f t="shared" ref="G420:I423" si="97">G421</f>
        <v>21898000</v>
      </c>
      <c r="H420" s="11">
        <f t="shared" si="97"/>
        <v>21898000</v>
      </c>
      <c r="I420" s="11">
        <f t="shared" si="97"/>
        <v>0</v>
      </c>
      <c r="J420" s="11">
        <f t="shared" ref="J420:J483" si="98">I420/G420*100</f>
        <v>0</v>
      </c>
      <c r="K420" s="11">
        <f t="shared" ref="K420:K483" si="99">I420/H420*100</f>
        <v>0</v>
      </c>
    </row>
    <row r="421" spans="2:11" s="40" customFormat="1" ht="63" x14ac:dyDescent="0.25">
      <c r="B421" s="6" t="s">
        <v>164</v>
      </c>
      <c r="C421" s="27">
        <v>16</v>
      </c>
      <c r="D421" s="7">
        <v>2</v>
      </c>
      <c r="E421" s="8">
        <v>0</v>
      </c>
      <c r="F421" s="2"/>
      <c r="G421" s="11">
        <f t="shared" si="97"/>
        <v>21898000</v>
      </c>
      <c r="H421" s="11">
        <f t="shared" si="97"/>
        <v>21898000</v>
      </c>
      <c r="I421" s="11">
        <f t="shared" si="97"/>
        <v>0</v>
      </c>
      <c r="J421" s="11">
        <f t="shared" si="98"/>
        <v>0</v>
      </c>
      <c r="K421" s="11">
        <f t="shared" si="99"/>
        <v>0</v>
      </c>
    </row>
    <row r="422" spans="2:11" s="40" customFormat="1" ht="78.75" x14ac:dyDescent="0.25">
      <c r="B422" s="6" t="s">
        <v>269</v>
      </c>
      <c r="C422" s="27">
        <v>16</v>
      </c>
      <c r="D422" s="7">
        <v>2</v>
      </c>
      <c r="E422" s="8">
        <v>2841</v>
      </c>
      <c r="F422" s="2"/>
      <c r="G422" s="11">
        <f t="shared" si="97"/>
        <v>21898000</v>
      </c>
      <c r="H422" s="11">
        <f t="shared" si="97"/>
        <v>21898000</v>
      </c>
      <c r="I422" s="11">
        <f t="shared" si="97"/>
        <v>0</v>
      </c>
      <c r="J422" s="11">
        <f t="shared" si="98"/>
        <v>0</v>
      </c>
      <c r="K422" s="11">
        <f t="shared" si="99"/>
        <v>0</v>
      </c>
    </row>
    <row r="423" spans="2:11" s="40" customFormat="1" ht="15.75" x14ac:dyDescent="0.25">
      <c r="B423" s="9" t="s">
        <v>186</v>
      </c>
      <c r="C423" s="27">
        <v>16</v>
      </c>
      <c r="D423" s="7">
        <v>2</v>
      </c>
      <c r="E423" s="8">
        <v>2841</v>
      </c>
      <c r="F423" s="2">
        <v>800</v>
      </c>
      <c r="G423" s="11">
        <f t="shared" si="97"/>
        <v>21898000</v>
      </c>
      <c r="H423" s="11">
        <f t="shared" si="97"/>
        <v>21898000</v>
      </c>
      <c r="I423" s="11">
        <f t="shared" si="97"/>
        <v>0</v>
      </c>
      <c r="J423" s="11">
        <f t="shared" si="98"/>
        <v>0</v>
      </c>
      <c r="K423" s="11">
        <f t="shared" si="99"/>
        <v>0</v>
      </c>
    </row>
    <row r="424" spans="2:11" s="40" customFormat="1" ht="47.25" x14ac:dyDescent="0.25">
      <c r="B424" s="9" t="s">
        <v>33</v>
      </c>
      <c r="C424" s="27">
        <v>16</v>
      </c>
      <c r="D424" s="7">
        <v>2</v>
      </c>
      <c r="E424" s="8">
        <v>2841</v>
      </c>
      <c r="F424" s="2">
        <v>840</v>
      </c>
      <c r="G424" s="11">
        <v>21898000</v>
      </c>
      <c r="H424" s="11">
        <v>21898000</v>
      </c>
      <c r="I424" s="11"/>
      <c r="J424" s="11">
        <f t="shared" si="98"/>
        <v>0</v>
      </c>
      <c r="K424" s="11">
        <f t="shared" si="99"/>
        <v>0</v>
      </c>
    </row>
    <row r="425" spans="2:11" s="40" customFormat="1" ht="47.25" x14ac:dyDescent="0.25">
      <c r="B425" s="6" t="s">
        <v>34</v>
      </c>
      <c r="C425" s="27">
        <v>17</v>
      </c>
      <c r="D425" s="7">
        <v>0</v>
      </c>
      <c r="E425" s="8">
        <v>0</v>
      </c>
      <c r="F425" s="2"/>
      <c r="G425" s="11">
        <f>G426+G433</f>
        <v>27134100</v>
      </c>
      <c r="H425" s="11">
        <f>H426+H433</f>
        <v>27134100</v>
      </c>
      <c r="I425" s="11">
        <f>I426+I433</f>
        <v>3570494.17</v>
      </c>
      <c r="J425" s="11">
        <f t="shared" si="98"/>
        <v>13.158697616652109</v>
      </c>
      <c r="K425" s="11">
        <f t="shared" si="99"/>
        <v>13.158697616652109</v>
      </c>
    </row>
    <row r="426" spans="2:11" s="40" customFormat="1" ht="110.25" x14ac:dyDescent="0.25">
      <c r="B426" s="6" t="s">
        <v>104</v>
      </c>
      <c r="C426" s="27">
        <v>17</v>
      </c>
      <c r="D426" s="7">
        <v>1</v>
      </c>
      <c r="E426" s="8">
        <v>0</v>
      </c>
      <c r="F426" s="2"/>
      <c r="G426" s="11">
        <f>G430+G427</f>
        <v>1392500</v>
      </c>
      <c r="H426" s="11">
        <f>H430+H427</f>
        <v>1392500</v>
      </c>
      <c r="I426" s="11">
        <f>I430+I427</f>
        <v>1343100</v>
      </c>
      <c r="J426" s="11">
        <f t="shared" si="98"/>
        <v>96.452423698384209</v>
      </c>
      <c r="K426" s="11">
        <f t="shared" si="99"/>
        <v>96.452423698384209</v>
      </c>
    </row>
    <row r="427" spans="2:11" s="40" customFormat="1" ht="126" x14ac:dyDescent="0.25">
      <c r="B427" s="6" t="s">
        <v>58</v>
      </c>
      <c r="C427" s="27">
        <v>17</v>
      </c>
      <c r="D427" s="7">
        <v>1</v>
      </c>
      <c r="E427" s="8">
        <v>7901</v>
      </c>
      <c r="F427" s="2"/>
      <c r="G427" s="11">
        <f t="shared" ref="G427:I428" si="100">G428</f>
        <v>1343100</v>
      </c>
      <c r="H427" s="11">
        <f t="shared" si="100"/>
        <v>1343100</v>
      </c>
      <c r="I427" s="11">
        <f t="shared" si="100"/>
        <v>1343100</v>
      </c>
      <c r="J427" s="11">
        <f t="shared" si="98"/>
        <v>100</v>
      </c>
      <c r="K427" s="11">
        <f t="shared" si="99"/>
        <v>100</v>
      </c>
    </row>
    <row r="428" spans="2:11" s="40" customFormat="1" ht="31.5" x14ac:dyDescent="0.25">
      <c r="B428" s="9" t="s">
        <v>67</v>
      </c>
      <c r="C428" s="27">
        <v>17</v>
      </c>
      <c r="D428" s="7">
        <v>1</v>
      </c>
      <c r="E428" s="8">
        <v>7901</v>
      </c>
      <c r="F428" s="2">
        <v>600</v>
      </c>
      <c r="G428" s="11">
        <f t="shared" si="100"/>
        <v>1343100</v>
      </c>
      <c r="H428" s="11">
        <f t="shared" si="100"/>
        <v>1343100</v>
      </c>
      <c r="I428" s="11">
        <f t="shared" si="100"/>
        <v>1343100</v>
      </c>
      <c r="J428" s="11">
        <f t="shared" si="98"/>
        <v>100</v>
      </c>
      <c r="K428" s="11">
        <f t="shared" si="99"/>
        <v>100</v>
      </c>
    </row>
    <row r="429" spans="2:11" s="40" customFormat="1" ht="31.5" x14ac:dyDescent="0.25">
      <c r="B429" s="9" t="s">
        <v>57</v>
      </c>
      <c r="C429" s="27">
        <v>17</v>
      </c>
      <c r="D429" s="7">
        <v>1</v>
      </c>
      <c r="E429" s="8">
        <v>7901</v>
      </c>
      <c r="F429" s="1">
        <v>630</v>
      </c>
      <c r="G429" s="11">
        <v>1343100</v>
      </c>
      <c r="H429" s="11">
        <v>1343100</v>
      </c>
      <c r="I429" s="11">
        <v>1343100</v>
      </c>
      <c r="J429" s="11">
        <f t="shared" si="98"/>
        <v>100</v>
      </c>
      <c r="K429" s="11">
        <f t="shared" si="99"/>
        <v>100</v>
      </c>
    </row>
    <row r="430" spans="2:11" s="40" customFormat="1" ht="110.25" x14ac:dyDescent="0.25">
      <c r="B430" s="9" t="s">
        <v>105</v>
      </c>
      <c r="C430" s="27">
        <v>17</v>
      </c>
      <c r="D430" s="7">
        <v>1</v>
      </c>
      <c r="E430" s="8">
        <v>9999</v>
      </c>
      <c r="F430" s="1"/>
      <c r="G430" s="11">
        <f>G431</f>
        <v>49400</v>
      </c>
      <c r="H430" s="11">
        <f>H431</f>
        <v>49400</v>
      </c>
      <c r="I430" s="11"/>
      <c r="J430" s="11">
        <f t="shared" si="98"/>
        <v>0</v>
      </c>
      <c r="K430" s="11">
        <f t="shared" si="99"/>
        <v>0</v>
      </c>
    </row>
    <row r="431" spans="2:11" s="40" customFormat="1" ht="31.5" x14ac:dyDescent="0.25">
      <c r="B431" s="9" t="s">
        <v>72</v>
      </c>
      <c r="C431" s="27">
        <v>17</v>
      </c>
      <c r="D431" s="7">
        <v>1</v>
      </c>
      <c r="E431" s="8">
        <v>9999</v>
      </c>
      <c r="F431" s="1">
        <v>200</v>
      </c>
      <c r="G431" s="11">
        <f>G432</f>
        <v>49400</v>
      </c>
      <c r="H431" s="11">
        <f>H432</f>
        <v>49400</v>
      </c>
      <c r="I431" s="11"/>
      <c r="J431" s="11">
        <f t="shared" si="98"/>
        <v>0</v>
      </c>
      <c r="K431" s="11">
        <f t="shared" si="99"/>
        <v>0</v>
      </c>
    </row>
    <row r="432" spans="2:11" s="40" customFormat="1" ht="31.5" x14ac:dyDescent="0.25">
      <c r="B432" s="9" t="s">
        <v>73</v>
      </c>
      <c r="C432" s="27">
        <v>17</v>
      </c>
      <c r="D432" s="7">
        <v>1</v>
      </c>
      <c r="E432" s="8">
        <v>9999</v>
      </c>
      <c r="F432" s="1">
        <v>240</v>
      </c>
      <c r="G432" s="11">
        <v>49400</v>
      </c>
      <c r="H432" s="11">
        <v>49400</v>
      </c>
      <c r="I432" s="11"/>
      <c r="J432" s="11">
        <f t="shared" si="98"/>
        <v>0</v>
      </c>
      <c r="K432" s="11">
        <f t="shared" si="99"/>
        <v>0</v>
      </c>
    </row>
    <row r="433" spans="2:11" s="40" customFormat="1" ht="78.75" x14ac:dyDescent="0.25">
      <c r="B433" s="6" t="s">
        <v>59</v>
      </c>
      <c r="C433" s="27">
        <v>17</v>
      </c>
      <c r="D433" s="7">
        <v>2</v>
      </c>
      <c r="E433" s="8">
        <v>0</v>
      </c>
      <c r="F433" s="2"/>
      <c r="G433" s="11">
        <f t="shared" ref="G433:I435" si="101">G434</f>
        <v>25741600</v>
      </c>
      <c r="H433" s="11">
        <f t="shared" si="101"/>
        <v>25741600</v>
      </c>
      <c r="I433" s="11">
        <f t="shared" si="101"/>
        <v>2227394.17</v>
      </c>
      <c r="J433" s="11">
        <f t="shared" si="98"/>
        <v>8.6528971392609613</v>
      </c>
      <c r="K433" s="11">
        <f t="shared" si="99"/>
        <v>8.6528971392609613</v>
      </c>
    </row>
    <row r="434" spans="2:11" s="40" customFormat="1" ht="110.25" x14ac:dyDescent="0.25">
      <c r="B434" s="6" t="s">
        <v>60</v>
      </c>
      <c r="C434" s="27">
        <v>17</v>
      </c>
      <c r="D434" s="7">
        <v>2</v>
      </c>
      <c r="E434" s="8">
        <v>59</v>
      </c>
      <c r="F434" s="2"/>
      <c r="G434" s="11">
        <f t="shared" si="101"/>
        <v>25741600</v>
      </c>
      <c r="H434" s="11">
        <f t="shared" si="101"/>
        <v>25741600</v>
      </c>
      <c r="I434" s="11">
        <f t="shared" si="101"/>
        <v>2227394.17</v>
      </c>
      <c r="J434" s="11">
        <f t="shared" si="98"/>
        <v>8.6528971392609613</v>
      </c>
      <c r="K434" s="11">
        <f t="shared" si="99"/>
        <v>8.6528971392609613</v>
      </c>
    </row>
    <row r="435" spans="2:11" s="40" customFormat="1" ht="31.5" x14ac:dyDescent="0.25">
      <c r="B435" s="9" t="s">
        <v>67</v>
      </c>
      <c r="C435" s="27">
        <v>17</v>
      </c>
      <c r="D435" s="7">
        <v>2</v>
      </c>
      <c r="E435" s="8">
        <v>59</v>
      </c>
      <c r="F435" s="2">
        <v>600</v>
      </c>
      <c r="G435" s="11">
        <f t="shared" si="101"/>
        <v>25741600</v>
      </c>
      <c r="H435" s="11">
        <f t="shared" si="101"/>
        <v>25741600</v>
      </c>
      <c r="I435" s="11">
        <f t="shared" si="101"/>
        <v>2227394.17</v>
      </c>
      <c r="J435" s="11">
        <f t="shared" si="98"/>
        <v>8.6528971392609613</v>
      </c>
      <c r="K435" s="11">
        <f t="shared" si="99"/>
        <v>8.6528971392609613</v>
      </c>
    </row>
    <row r="436" spans="2:11" s="40" customFormat="1" ht="15.75" x14ac:dyDescent="0.25">
      <c r="B436" s="9" t="s">
        <v>69</v>
      </c>
      <c r="C436" s="27">
        <v>17</v>
      </c>
      <c r="D436" s="7">
        <v>2</v>
      </c>
      <c r="E436" s="8">
        <v>59</v>
      </c>
      <c r="F436" s="2">
        <v>620</v>
      </c>
      <c r="G436" s="11">
        <v>25741600</v>
      </c>
      <c r="H436" s="11">
        <v>25741600</v>
      </c>
      <c r="I436" s="11">
        <v>2227394.17</v>
      </c>
      <c r="J436" s="11">
        <f t="shared" si="98"/>
        <v>8.6528971392609613</v>
      </c>
      <c r="K436" s="11">
        <f t="shared" si="99"/>
        <v>8.6528971392609613</v>
      </c>
    </row>
    <row r="437" spans="2:11" s="40" customFormat="1" ht="47.25" x14ac:dyDescent="0.25">
      <c r="B437" s="6" t="s">
        <v>80</v>
      </c>
      <c r="C437" s="27">
        <v>18</v>
      </c>
      <c r="D437" s="7">
        <v>0</v>
      </c>
      <c r="E437" s="8">
        <v>0</v>
      </c>
      <c r="F437" s="2"/>
      <c r="G437" s="11">
        <f>G438+G441+G446+G452+G449</f>
        <v>18096400</v>
      </c>
      <c r="H437" s="11">
        <f>H438+H441+H446+H452+H449</f>
        <v>18096400</v>
      </c>
      <c r="I437" s="11">
        <f>I438+I441+I446+I452+I449</f>
        <v>0</v>
      </c>
      <c r="J437" s="11">
        <f t="shared" si="98"/>
        <v>0</v>
      </c>
      <c r="K437" s="11">
        <f t="shared" si="99"/>
        <v>0</v>
      </c>
    </row>
    <row r="438" spans="2:11" s="40" customFormat="1" ht="78.75" x14ac:dyDescent="0.25">
      <c r="B438" s="6" t="s">
        <v>81</v>
      </c>
      <c r="C438" s="27">
        <v>18</v>
      </c>
      <c r="D438" s="7">
        <v>0</v>
      </c>
      <c r="E438" s="8">
        <v>2121</v>
      </c>
      <c r="F438" s="2"/>
      <c r="G438" s="11">
        <f>G439</f>
        <v>3531500</v>
      </c>
      <c r="H438" s="11">
        <f t="shared" ref="H438:I438" si="102">H439</f>
        <v>4281500</v>
      </c>
      <c r="I438" s="11">
        <f t="shared" si="102"/>
        <v>0</v>
      </c>
      <c r="J438" s="11">
        <f t="shared" si="98"/>
        <v>0</v>
      </c>
      <c r="K438" s="11">
        <f t="shared" si="99"/>
        <v>0</v>
      </c>
    </row>
    <row r="439" spans="2:11" s="40" customFormat="1" ht="31.5" x14ac:dyDescent="0.25">
      <c r="B439" s="9" t="s">
        <v>72</v>
      </c>
      <c r="C439" s="27">
        <v>18</v>
      </c>
      <c r="D439" s="7">
        <v>0</v>
      </c>
      <c r="E439" s="8">
        <v>2121</v>
      </c>
      <c r="F439" s="2">
        <v>200</v>
      </c>
      <c r="G439" s="11">
        <f>G440</f>
        <v>3531500</v>
      </c>
      <c r="H439" s="11">
        <f>H440</f>
        <v>4281500</v>
      </c>
      <c r="I439" s="11">
        <f>I440</f>
        <v>0</v>
      </c>
      <c r="J439" s="11">
        <f t="shared" si="98"/>
        <v>0</v>
      </c>
      <c r="K439" s="11">
        <f t="shared" si="99"/>
        <v>0</v>
      </c>
    </row>
    <row r="440" spans="2:11" s="40" customFormat="1" ht="31.5" x14ac:dyDescent="0.25">
      <c r="B440" s="9" t="s">
        <v>73</v>
      </c>
      <c r="C440" s="27">
        <v>18</v>
      </c>
      <c r="D440" s="7">
        <v>0</v>
      </c>
      <c r="E440" s="8">
        <v>2121</v>
      </c>
      <c r="F440" s="2">
        <v>240</v>
      </c>
      <c r="G440" s="11">
        <v>3531500</v>
      </c>
      <c r="H440" s="11">
        <v>4281500</v>
      </c>
      <c r="I440" s="11"/>
      <c r="J440" s="11">
        <f t="shared" si="98"/>
        <v>0</v>
      </c>
      <c r="K440" s="11">
        <f t="shared" si="99"/>
        <v>0</v>
      </c>
    </row>
    <row r="441" spans="2:11" s="40" customFormat="1" ht="78.75" x14ac:dyDescent="0.25">
      <c r="B441" s="6" t="s">
        <v>82</v>
      </c>
      <c r="C441" s="27">
        <v>18</v>
      </c>
      <c r="D441" s="7">
        <v>0</v>
      </c>
      <c r="E441" s="8">
        <v>2122</v>
      </c>
      <c r="F441" s="2"/>
      <c r="G441" s="11">
        <f>G442+G444</f>
        <v>10494900</v>
      </c>
      <c r="H441" s="11">
        <f>H442+H444</f>
        <v>9994900</v>
      </c>
      <c r="I441" s="11">
        <f>I442+I444</f>
        <v>0</v>
      </c>
      <c r="J441" s="11">
        <f t="shared" si="98"/>
        <v>0</v>
      </c>
      <c r="K441" s="11">
        <f t="shared" si="99"/>
        <v>0</v>
      </c>
    </row>
    <row r="442" spans="2:11" s="40" customFormat="1" ht="31.5" x14ac:dyDescent="0.25">
      <c r="B442" s="9" t="s">
        <v>72</v>
      </c>
      <c r="C442" s="27">
        <v>18</v>
      </c>
      <c r="D442" s="7">
        <v>0</v>
      </c>
      <c r="E442" s="8">
        <v>2122</v>
      </c>
      <c r="F442" s="2">
        <v>200</v>
      </c>
      <c r="G442" s="11">
        <f>G443</f>
        <v>10424900</v>
      </c>
      <c r="H442" s="11">
        <f>H443</f>
        <v>9924900</v>
      </c>
      <c r="I442" s="11">
        <f>I443</f>
        <v>0</v>
      </c>
      <c r="J442" s="11">
        <f t="shared" si="98"/>
        <v>0</v>
      </c>
      <c r="K442" s="11">
        <f t="shared" si="99"/>
        <v>0</v>
      </c>
    </row>
    <row r="443" spans="2:11" s="40" customFormat="1" ht="31.5" x14ac:dyDescent="0.25">
      <c r="B443" s="9" t="s">
        <v>73</v>
      </c>
      <c r="C443" s="27">
        <v>18</v>
      </c>
      <c r="D443" s="7">
        <v>0</v>
      </c>
      <c r="E443" s="8">
        <v>2122</v>
      </c>
      <c r="F443" s="2">
        <v>240</v>
      </c>
      <c r="G443" s="11">
        <f>3900000+6524900</f>
        <v>10424900</v>
      </c>
      <c r="H443" s="11">
        <v>9924900</v>
      </c>
      <c r="I443" s="11"/>
      <c r="J443" s="11">
        <f t="shared" si="98"/>
        <v>0</v>
      </c>
      <c r="K443" s="11">
        <f t="shared" si="99"/>
        <v>0</v>
      </c>
    </row>
    <row r="444" spans="2:11" s="40" customFormat="1" ht="15.75" x14ac:dyDescent="0.25">
      <c r="B444" s="9" t="s">
        <v>186</v>
      </c>
      <c r="C444" s="27">
        <v>18</v>
      </c>
      <c r="D444" s="7">
        <v>0</v>
      </c>
      <c r="E444" s="8">
        <v>2122</v>
      </c>
      <c r="F444" s="1">
        <v>800</v>
      </c>
      <c r="G444" s="11">
        <f>G445</f>
        <v>70000</v>
      </c>
      <c r="H444" s="11">
        <f>H445</f>
        <v>70000</v>
      </c>
      <c r="I444" s="11">
        <f>I445</f>
        <v>0</v>
      </c>
      <c r="J444" s="11">
        <f t="shared" si="98"/>
        <v>0</v>
      </c>
      <c r="K444" s="11">
        <f t="shared" si="99"/>
        <v>0</v>
      </c>
    </row>
    <row r="445" spans="2:11" s="40" customFormat="1" ht="15.75" x14ac:dyDescent="0.25">
      <c r="B445" s="9" t="s">
        <v>187</v>
      </c>
      <c r="C445" s="27">
        <v>18</v>
      </c>
      <c r="D445" s="7">
        <v>0</v>
      </c>
      <c r="E445" s="8">
        <v>2122</v>
      </c>
      <c r="F445" s="1">
        <v>850</v>
      </c>
      <c r="G445" s="11">
        <v>70000</v>
      </c>
      <c r="H445" s="11">
        <v>70000</v>
      </c>
      <c r="I445" s="11"/>
      <c r="J445" s="11">
        <f t="shared" si="98"/>
        <v>0</v>
      </c>
      <c r="K445" s="11">
        <f t="shared" si="99"/>
        <v>0</v>
      </c>
    </row>
    <row r="446" spans="2:11" s="40" customFormat="1" ht="63" x14ac:dyDescent="0.25">
      <c r="B446" s="6" t="s">
        <v>165</v>
      </c>
      <c r="C446" s="27">
        <v>18</v>
      </c>
      <c r="D446" s="7">
        <v>0</v>
      </c>
      <c r="E446" s="8">
        <v>2123</v>
      </c>
      <c r="F446" s="2"/>
      <c r="G446" s="11">
        <f t="shared" ref="G446:I447" si="103">G447</f>
        <v>2070000</v>
      </c>
      <c r="H446" s="11">
        <f t="shared" si="103"/>
        <v>1820000</v>
      </c>
      <c r="I446" s="11">
        <f t="shared" si="103"/>
        <v>0</v>
      </c>
      <c r="J446" s="11">
        <f t="shared" si="98"/>
        <v>0</v>
      </c>
      <c r="K446" s="11">
        <f t="shared" si="99"/>
        <v>0</v>
      </c>
    </row>
    <row r="447" spans="2:11" s="40" customFormat="1" ht="31.5" x14ac:dyDescent="0.25">
      <c r="B447" s="9" t="s">
        <v>72</v>
      </c>
      <c r="C447" s="27">
        <v>18</v>
      </c>
      <c r="D447" s="7">
        <v>0</v>
      </c>
      <c r="E447" s="8">
        <v>2123</v>
      </c>
      <c r="F447" s="2">
        <v>200</v>
      </c>
      <c r="G447" s="11">
        <f t="shared" si="103"/>
        <v>2070000</v>
      </c>
      <c r="H447" s="11">
        <f t="shared" si="103"/>
        <v>1820000</v>
      </c>
      <c r="I447" s="11">
        <f t="shared" si="103"/>
        <v>0</v>
      </c>
      <c r="J447" s="11">
        <f t="shared" si="98"/>
        <v>0</v>
      </c>
      <c r="K447" s="11">
        <f t="shared" si="99"/>
        <v>0</v>
      </c>
    </row>
    <row r="448" spans="2:11" s="40" customFormat="1" ht="31.5" x14ac:dyDescent="0.25">
      <c r="B448" s="9" t="s">
        <v>73</v>
      </c>
      <c r="C448" s="27">
        <v>18</v>
      </c>
      <c r="D448" s="7">
        <v>0</v>
      </c>
      <c r="E448" s="8">
        <v>2123</v>
      </c>
      <c r="F448" s="2">
        <v>240</v>
      </c>
      <c r="G448" s="11">
        <v>2070000</v>
      </c>
      <c r="H448" s="11">
        <v>1820000</v>
      </c>
      <c r="I448" s="11"/>
      <c r="J448" s="11">
        <f t="shared" si="98"/>
        <v>0</v>
      </c>
      <c r="K448" s="11">
        <f t="shared" si="99"/>
        <v>0</v>
      </c>
    </row>
    <row r="449" spans="2:11" s="40" customFormat="1" ht="94.5" x14ac:dyDescent="0.25">
      <c r="B449" s="9" t="s">
        <v>115</v>
      </c>
      <c r="C449" s="27">
        <v>18</v>
      </c>
      <c r="D449" s="7">
        <v>0</v>
      </c>
      <c r="E449" s="8">
        <v>5431</v>
      </c>
      <c r="F449" s="2"/>
      <c r="G449" s="11">
        <f t="shared" ref="G449:I450" si="104">G450</f>
        <v>0</v>
      </c>
      <c r="H449" s="11">
        <f t="shared" si="104"/>
        <v>1980000</v>
      </c>
      <c r="I449" s="11">
        <f t="shared" si="104"/>
        <v>0</v>
      </c>
      <c r="J449" s="11"/>
      <c r="K449" s="11">
        <f t="shared" si="99"/>
        <v>0</v>
      </c>
    </row>
    <row r="450" spans="2:11" s="40" customFormat="1" ht="15.75" x14ac:dyDescent="0.25">
      <c r="B450" s="9" t="s">
        <v>186</v>
      </c>
      <c r="C450" s="27">
        <v>18</v>
      </c>
      <c r="D450" s="7">
        <v>0</v>
      </c>
      <c r="E450" s="8">
        <v>5431</v>
      </c>
      <c r="F450" s="2">
        <v>800</v>
      </c>
      <c r="G450" s="11">
        <f t="shared" si="104"/>
        <v>0</v>
      </c>
      <c r="H450" s="11">
        <f t="shared" si="104"/>
        <v>1980000</v>
      </c>
      <c r="I450" s="11">
        <f t="shared" si="104"/>
        <v>0</v>
      </c>
      <c r="J450" s="11"/>
      <c r="K450" s="11">
        <f t="shared" si="99"/>
        <v>0</v>
      </c>
    </row>
    <row r="451" spans="2:11" s="40" customFormat="1" ht="47.25" x14ac:dyDescent="0.25">
      <c r="B451" s="9" t="s">
        <v>207</v>
      </c>
      <c r="C451" s="27">
        <v>18</v>
      </c>
      <c r="D451" s="7">
        <v>0</v>
      </c>
      <c r="E451" s="8">
        <v>5431</v>
      </c>
      <c r="F451" s="2">
        <v>810</v>
      </c>
      <c r="G451" s="11">
        <v>0</v>
      </c>
      <c r="H451" s="11">
        <v>1980000</v>
      </c>
      <c r="I451" s="11"/>
      <c r="J451" s="11"/>
      <c r="K451" s="11">
        <f t="shared" si="99"/>
        <v>0</v>
      </c>
    </row>
    <row r="452" spans="2:11" s="40" customFormat="1" ht="63" x14ac:dyDescent="0.25">
      <c r="B452" s="9" t="s">
        <v>116</v>
      </c>
      <c r="C452" s="27">
        <v>18</v>
      </c>
      <c r="D452" s="7">
        <v>0</v>
      </c>
      <c r="E452" s="8">
        <v>7812</v>
      </c>
      <c r="F452" s="1"/>
      <c r="G452" s="11">
        <f t="shared" ref="G452:I453" si="105">G453</f>
        <v>2000000</v>
      </c>
      <c r="H452" s="11">
        <f t="shared" si="105"/>
        <v>20000</v>
      </c>
      <c r="I452" s="11">
        <f t="shared" si="105"/>
        <v>0</v>
      </c>
      <c r="J452" s="11">
        <f t="shared" si="98"/>
        <v>0</v>
      </c>
      <c r="K452" s="11">
        <f t="shared" si="99"/>
        <v>0</v>
      </c>
    </row>
    <row r="453" spans="2:11" s="40" customFormat="1" ht="15.75" x14ac:dyDescent="0.25">
      <c r="B453" s="9" t="s">
        <v>186</v>
      </c>
      <c r="C453" s="27">
        <v>18</v>
      </c>
      <c r="D453" s="7">
        <v>0</v>
      </c>
      <c r="E453" s="8">
        <v>7812</v>
      </c>
      <c r="F453" s="1">
        <v>800</v>
      </c>
      <c r="G453" s="11">
        <f t="shared" si="105"/>
        <v>2000000</v>
      </c>
      <c r="H453" s="11">
        <f t="shared" si="105"/>
        <v>20000</v>
      </c>
      <c r="I453" s="11">
        <f t="shared" si="105"/>
        <v>0</v>
      </c>
      <c r="J453" s="11">
        <f t="shared" si="98"/>
        <v>0</v>
      </c>
      <c r="K453" s="11">
        <f t="shared" si="99"/>
        <v>0</v>
      </c>
    </row>
    <row r="454" spans="2:11" s="40" customFormat="1" ht="47.25" x14ac:dyDescent="0.25">
      <c r="B454" s="9" t="s">
        <v>207</v>
      </c>
      <c r="C454" s="27">
        <v>18</v>
      </c>
      <c r="D454" s="7">
        <v>0</v>
      </c>
      <c r="E454" s="8">
        <v>7812</v>
      </c>
      <c r="F454" s="1">
        <v>810</v>
      </c>
      <c r="G454" s="11">
        <v>2000000</v>
      </c>
      <c r="H454" s="11">
        <v>20000</v>
      </c>
      <c r="I454" s="11"/>
      <c r="J454" s="11">
        <f t="shared" si="98"/>
        <v>0</v>
      </c>
      <c r="K454" s="11">
        <f t="shared" si="99"/>
        <v>0</v>
      </c>
    </row>
    <row r="455" spans="2:11" s="40" customFormat="1" ht="47.25" x14ac:dyDescent="0.25">
      <c r="B455" s="6" t="s">
        <v>197</v>
      </c>
      <c r="C455" s="27">
        <v>19</v>
      </c>
      <c r="D455" s="7">
        <v>0</v>
      </c>
      <c r="E455" s="8">
        <v>0</v>
      </c>
      <c r="F455" s="2"/>
      <c r="G455" s="11">
        <f>G456</f>
        <v>1222000</v>
      </c>
      <c r="H455" s="11">
        <f>H456</f>
        <v>1222000</v>
      </c>
      <c r="I455" s="11">
        <f>I456</f>
        <v>41100</v>
      </c>
      <c r="J455" s="11">
        <f t="shared" si="98"/>
        <v>3.363338788870704</v>
      </c>
      <c r="K455" s="11">
        <f t="shared" si="99"/>
        <v>3.363338788870704</v>
      </c>
    </row>
    <row r="456" spans="2:11" s="40" customFormat="1" ht="94.5" x14ac:dyDescent="0.25">
      <c r="B456" s="6" t="s">
        <v>198</v>
      </c>
      <c r="C456" s="27">
        <v>19</v>
      </c>
      <c r="D456" s="7">
        <v>0</v>
      </c>
      <c r="E456" s="8">
        <v>2124</v>
      </c>
      <c r="F456" s="2"/>
      <c r="G456" s="11">
        <f>G457+G459</f>
        <v>1222000</v>
      </c>
      <c r="H456" s="11">
        <f>H457+H459</f>
        <v>1222000</v>
      </c>
      <c r="I456" s="11">
        <f>I457+I459</f>
        <v>41100</v>
      </c>
      <c r="J456" s="11">
        <f t="shared" si="98"/>
        <v>3.363338788870704</v>
      </c>
      <c r="K456" s="11">
        <f t="shared" si="99"/>
        <v>3.363338788870704</v>
      </c>
    </row>
    <row r="457" spans="2:11" s="40" customFormat="1" ht="63" x14ac:dyDescent="0.25">
      <c r="B457" s="9" t="s">
        <v>55</v>
      </c>
      <c r="C457" s="27">
        <v>19</v>
      </c>
      <c r="D457" s="7">
        <v>0</v>
      </c>
      <c r="E457" s="8">
        <v>2124</v>
      </c>
      <c r="F457" s="2">
        <v>100</v>
      </c>
      <c r="G457" s="11">
        <f>G458</f>
        <v>58000</v>
      </c>
      <c r="H457" s="11">
        <f>H458</f>
        <v>58000</v>
      </c>
      <c r="I457" s="11">
        <f>I458</f>
        <v>3500</v>
      </c>
      <c r="J457" s="11">
        <f t="shared" si="98"/>
        <v>6.0344827586206895</v>
      </c>
      <c r="K457" s="11">
        <f t="shared" si="99"/>
        <v>6.0344827586206895</v>
      </c>
    </row>
    <row r="458" spans="2:11" s="40" customFormat="1" ht="31.5" x14ac:dyDescent="0.25">
      <c r="B458" s="9" t="s">
        <v>151</v>
      </c>
      <c r="C458" s="27">
        <v>19</v>
      </c>
      <c r="D458" s="7">
        <v>0</v>
      </c>
      <c r="E458" s="8">
        <v>2124</v>
      </c>
      <c r="F458" s="2">
        <v>120</v>
      </c>
      <c r="G458" s="11">
        <v>58000</v>
      </c>
      <c r="H458" s="11">
        <v>58000</v>
      </c>
      <c r="I458" s="11">
        <v>3500</v>
      </c>
      <c r="J458" s="11">
        <f t="shared" si="98"/>
        <v>6.0344827586206895</v>
      </c>
      <c r="K458" s="11">
        <f t="shared" si="99"/>
        <v>6.0344827586206895</v>
      </c>
    </row>
    <row r="459" spans="2:11" s="40" customFormat="1" ht="31.5" x14ac:dyDescent="0.25">
      <c r="B459" s="9" t="s">
        <v>72</v>
      </c>
      <c r="C459" s="27">
        <v>19</v>
      </c>
      <c r="D459" s="7">
        <v>0</v>
      </c>
      <c r="E459" s="8">
        <v>2124</v>
      </c>
      <c r="F459" s="2">
        <v>200</v>
      </c>
      <c r="G459" s="11">
        <f>G460</f>
        <v>1164000</v>
      </c>
      <c r="H459" s="11">
        <f>H460</f>
        <v>1164000</v>
      </c>
      <c r="I459" s="11">
        <f>I460</f>
        <v>37600</v>
      </c>
      <c r="J459" s="11">
        <f t="shared" si="98"/>
        <v>3.2302405498281792</v>
      </c>
      <c r="K459" s="11">
        <f t="shared" si="99"/>
        <v>3.2302405498281792</v>
      </c>
    </row>
    <row r="460" spans="2:11" s="40" customFormat="1" ht="31.5" x14ac:dyDescent="0.25">
      <c r="B460" s="9" t="s">
        <v>73</v>
      </c>
      <c r="C460" s="27">
        <v>19</v>
      </c>
      <c r="D460" s="7">
        <v>0</v>
      </c>
      <c r="E460" s="8">
        <v>2124</v>
      </c>
      <c r="F460" s="2">
        <v>240</v>
      </c>
      <c r="G460" s="11">
        <v>1164000</v>
      </c>
      <c r="H460" s="11">
        <v>1164000</v>
      </c>
      <c r="I460" s="11">
        <v>37600</v>
      </c>
      <c r="J460" s="11">
        <f t="shared" si="98"/>
        <v>3.2302405498281792</v>
      </c>
      <c r="K460" s="11">
        <f t="shared" si="99"/>
        <v>3.2302405498281792</v>
      </c>
    </row>
    <row r="461" spans="2:11" s="40" customFormat="1" ht="31.5" x14ac:dyDescent="0.25">
      <c r="B461" s="6" t="s">
        <v>199</v>
      </c>
      <c r="C461" s="27">
        <v>20</v>
      </c>
      <c r="D461" s="7">
        <v>0</v>
      </c>
      <c r="E461" s="8">
        <v>0</v>
      </c>
      <c r="F461" s="2"/>
      <c r="G461" s="11">
        <f>G462+G465+G468+G471+G474</f>
        <v>47206000</v>
      </c>
      <c r="H461" s="11">
        <f t="shared" ref="H461:I461" si="106">H462+H465+H468+H471+H474</f>
        <v>47206000</v>
      </c>
      <c r="I461" s="11">
        <f t="shared" si="106"/>
        <v>2924266.79</v>
      </c>
      <c r="J461" s="11">
        <f t="shared" si="98"/>
        <v>6.1946930263102145</v>
      </c>
      <c r="K461" s="11">
        <f t="shared" si="99"/>
        <v>6.1946930263102145</v>
      </c>
    </row>
    <row r="462" spans="2:11" s="40" customFormat="1" ht="47.25" x14ac:dyDescent="0.25">
      <c r="B462" s="6" t="s">
        <v>200</v>
      </c>
      <c r="C462" s="27">
        <v>20</v>
      </c>
      <c r="D462" s="7">
        <v>0</v>
      </c>
      <c r="E462" s="8">
        <v>2125</v>
      </c>
      <c r="F462" s="2"/>
      <c r="G462" s="11">
        <f t="shared" ref="G462:I463" si="107">G463</f>
        <v>8878000</v>
      </c>
      <c r="H462" s="11">
        <f t="shared" si="107"/>
        <v>13626532.09</v>
      </c>
      <c r="I462" s="11">
        <f t="shared" si="107"/>
        <v>1333992.26</v>
      </c>
      <c r="J462" s="11">
        <f t="shared" si="98"/>
        <v>15.025819553953593</v>
      </c>
      <c r="K462" s="11">
        <f t="shared" si="99"/>
        <v>9.7896680621987962</v>
      </c>
    </row>
    <row r="463" spans="2:11" s="40" customFormat="1" ht="31.5" x14ac:dyDescent="0.25">
      <c r="B463" s="9" t="s">
        <v>72</v>
      </c>
      <c r="C463" s="27">
        <v>20</v>
      </c>
      <c r="D463" s="7">
        <v>0</v>
      </c>
      <c r="E463" s="8">
        <v>2125</v>
      </c>
      <c r="F463" s="2">
        <v>200</v>
      </c>
      <c r="G463" s="11">
        <f t="shared" si="107"/>
        <v>8878000</v>
      </c>
      <c r="H463" s="11">
        <f t="shared" si="107"/>
        <v>13626532.09</v>
      </c>
      <c r="I463" s="11">
        <f t="shared" si="107"/>
        <v>1333992.26</v>
      </c>
      <c r="J463" s="11">
        <f t="shared" si="98"/>
        <v>15.025819553953593</v>
      </c>
      <c r="K463" s="11">
        <f t="shared" si="99"/>
        <v>9.7896680621987962</v>
      </c>
    </row>
    <row r="464" spans="2:11" s="40" customFormat="1" ht="31.5" x14ac:dyDescent="0.25">
      <c r="B464" s="9" t="s">
        <v>73</v>
      </c>
      <c r="C464" s="27">
        <v>20</v>
      </c>
      <c r="D464" s="7">
        <v>0</v>
      </c>
      <c r="E464" s="8">
        <v>2125</v>
      </c>
      <c r="F464" s="2">
        <v>240</v>
      </c>
      <c r="G464" s="11">
        <v>8878000</v>
      </c>
      <c r="H464" s="11">
        <v>13626532.09</v>
      </c>
      <c r="I464" s="11">
        <v>1333992.26</v>
      </c>
      <c r="J464" s="11">
        <f t="shared" si="98"/>
        <v>15.025819553953593</v>
      </c>
      <c r="K464" s="11">
        <f t="shared" si="99"/>
        <v>9.7896680621987962</v>
      </c>
    </row>
    <row r="465" spans="2:11" s="40" customFormat="1" ht="94.5" x14ac:dyDescent="0.25">
      <c r="B465" s="6" t="s">
        <v>201</v>
      </c>
      <c r="C465" s="27">
        <v>20</v>
      </c>
      <c r="D465" s="7">
        <v>0</v>
      </c>
      <c r="E465" s="8">
        <v>2126</v>
      </c>
      <c r="F465" s="2"/>
      <c r="G465" s="11">
        <f t="shared" ref="G465:I466" si="108">G466</f>
        <v>12327000</v>
      </c>
      <c r="H465" s="11">
        <f t="shared" si="108"/>
        <v>7578467.9100000001</v>
      </c>
      <c r="I465" s="11">
        <f t="shared" si="108"/>
        <v>445418.13</v>
      </c>
      <c r="J465" s="11">
        <f t="shared" si="98"/>
        <v>3.6133538573862256</v>
      </c>
      <c r="K465" s="11">
        <f t="shared" si="99"/>
        <v>5.8774165872267981</v>
      </c>
    </row>
    <row r="466" spans="2:11" s="40" customFormat="1" ht="31.5" x14ac:dyDescent="0.25">
      <c r="B466" s="9" t="s">
        <v>72</v>
      </c>
      <c r="C466" s="27">
        <v>20</v>
      </c>
      <c r="D466" s="7">
        <v>0</v>
      </c>
      <c r="E466" s="8">
        <v>2126</v>
      </c>
      <c r="F466" s="2">
        <v>200</v>
      </c>
      <c r="G466" s="11">
        <f t="shared" si="108"/>
        <v>12327000</v>
      </c>
      <c r="H466" s="11">
        <f t="shared" si="108"/>
        <v>7578467.9100000001</v>
      </c>
      <c r="I466" s="11">
        <f t="shared" si="108"/>
        <v>445418.13</v>
      </c>
      <c r="J466" s="11">
        <f t="shared" si="98"/>
        <v>3.6133538573862256</v>
      </c>
      <c r="K466" s="11">
        <f t="shared" si="99"/>
        <v>5.8774165872267981</v>
      </c>
    </row>
    <row r="467" spans="2:11" s="40" customFormat="1" ht="31.5" x14ac:dyDescent="0.25">
      <c r="B467" s="9" t="s">
        <v>73</v>
      </c>
      <c r="C467" s="27">
        <v>20</v>
      </c>
      <c r="D467" s="7">
        <v>0</v>
      </c>
      <c r="E467" s="8">
        <v>2126</v>
      </c>
      <c r="F467" s="2">
        <v>240</v>
      </c>
      <c r="G467" s="11">
        <v>12327000</v>
      </c>
      <c r="H467" s="11">
        <v>7578467.9100000001</v>
      </c>
      <c r="I467" s="11">
        <v>445418.13</v>
      </c>
      <c r="J467" s="11">
        <f t="shared" si="98"/>
        <v>3.6133538573862256</v>
      </c>
      <c r="K467" s="11">
        <f t="shared" si="99"/>
        <v>5.8774165872267981</v>
      </c>
    </row>
    <row r="468" spans="2:11" s="40" customFormat="1" ht="63" x14ac:dyDescent="0.25">
      <c r="B468" s="6" t="s">
        <v>171</v>
      </c>
      <c r="C468" s="27">
        <v>20</v>
      </c>
      <c r="D468" s="7">
        <v>0</v>
      </c>
      <c r="E468" s="8">
        <v>7807</v>
      </c>
      <c r="F468" s="2"/>
      <c r="G468" s="11">
        <f t="shared" ref="G468:I469" si="109">G469</f>
        <v>18345000</v>
      </c>
      <c r="H468" s="11">
        <f t="shared" si="109"/>
        <v>18345000</v>
      </c>
      <c r="I468" s="11">
        <f t="shared" si="109"/>
        <v>108461.67</v>
      </c>
      <c r="J468" s="11">
        <f t="shared" si="98"/>
        <v>0.59123286999182345</v>
      </c>
      <c r="K468" s="11">
        <f t="shared" si="99"/>
        <v>0.59123286999182345</v>
      </c>
    </row>
    <row r="469" spans="2:11" s="40" customFormat="1" ht="15.75" x14ac:dyDescent="0.25">
      <c r="B469" s="9" t="s">
        <v>186</v>
      </c>
      <c r="C469" s="27">
        <v>20</v>
      </c>
      <c r="D469" s="7">
        <v>0</v>
      </c>
      <c r="E469" s="8">
        <v>7807</v>
      </c>
      <c r="F469" s="2">
        <v>800</v>
      </c>
      <c r="G469" s="11">
        <f t="shared" si="109"/>
        <v>18345000</v>
      </c>
      <c r="H469" s="11">
        <f t="shared" si="109"/>
        <v>18345000</v>
      </c>
      <c r="I469" s="11">
        <f t="shared" si="109"/>
        <v>108461.67</v>
      </c>
      <c r="J469" s="11">
        <f t="shared" si="98"/>
        <v>0.59123286999182345</v>
      </c>
      <c r="K469" s="11">
        <f t="shared" si="99"/>
        <v>0.59123286999182345</v>
      </c>
    </row>
    <row r="470" spans="2:11" s="40" customFormat="1" ht="47.25" x14ac:dyDescent="0.25">
      <c r="B470" s="9" t="s">
        <v>207</v>
      </c>
      <c r="C470" s="27">
        <v>20</v>
      </c>
      <c r="D470" s="7">
        <v>0</v>
      </c>
      <c r="E470" s="8">
        <v>7807</v>
      </c>
      <c r="F470" s="1">
        <v>810</v>
      </c>
      <c r="G470" s="11">
        <v>18345000</v>
      </c>
      <c r="H470" s="11">
        <v>18345000</v>
      </c>
      <c r="I470" s="11">
        <v>108461.67</v>
      </c>
      <c r="J470" s="11">
        <f t="shared" si="98"/>
        <v>0.59123286999182345</v>
      </c>
      <c r="K470" s="11">
        <f t="shared" si="99"/>
        <v>0.59123286999182345</v>
      </c>
    </row>
    <row r="471" spans="2:11" s="40" customFormat="1" ht="63" x14ac:dyDescent="0.25">
      <c r="B471" s="6" t="s">
        <v>172</v>
      </c>
      <c r="C471" s="27">
        <v>20</v>
      </c>
      <c r="D471" s="7">
        <v>0</v>
      </c>
      <c r="E471" s="8">
        <v>7808</v>
      </c>
      <c r="F471" s="2"/>
      <c r="G471" s="11">
        <f t="shared" ref="G471:I472" si="110">G472</f>
        <v>3993000</v>
      </c>
      <c r="H471" s="11">
        <f t="shared" si="110"/>
        <v>3993000</v>
      </c>
      <c r="I471" s="11">
        <f t="shared" si="110"/>
        <v>436394.73</v>
      </c>
      <c r="J471" s="11">
        <f t="shared" si="98"/>
        <v>10.928993989481592</v>
      </c>
      <c r="K471" s="11">
        <f t="shared" si="99"/>
        <v>10.928993989481592</v>
      </c>
    </row>
    <row r="472" spans="2:11" s="40" customFormat="1" ht="15.75" x14ac:dyDescent="0.25">
      <c r="B472" s="9" t="s">
        <v>186</v>
      </c>
      <c r="C472" s="27">
        <v>20</v>
      </c>
      <c r="D472" s="7">
        <v>0</v>
      </c>
      <c r="E472" s="8">
        <v>7808</v>
      </c>
      <c r="F472" s="2">
        <v>800</v>
      </c>
      <c r="G472" s="11">
        <f t="shared" si="110"/>
        <v>3993000</v>
      </c>
      <c r="H472" s="11">
        <f t="shared" si="110"/>
        <v>3993000</v>
      </c>
      <c r="I472" s="11">
        <f t="shared" si="110"/>
        <v>436394.73</v>
      </c>
      <c r="J472" s="11">
        <f t="shared" si="98"/>
        <v>10.928993989481592</v>
      </c>
      <c r="K472" s="11">
        <f t="shared" si="99"/>
        <v>10.928993989481592</v>
      </c>
    </row>
    <row r="473" spans="2:11" s="40" customFormat="1" ht="47.25" x14ac:dyDescent="0.25">
      <c r="B473" s="9" t="s">
        <v>207</v>
      </c>
      <c r="C473" s="27">
        <v>20</v>
      </c>
      <c r="D473" s="7">
        <v>0</v>
      </c>
      <c r="E473" s="8">
        <v>7808</v>
      </c>
      <c r="F473" s="1">
        <v>810</v>
      </c>
      <c r="G473" s="11">
        <v>3993000</v>
      </c>
      <c r="H473" s="11">
        <v>3993000</v>
      </c>
      <c r="I473" s="11">
        <v>436394.73</v>
      </c>
      <c r="J473" s="11">
        <f t="shared" si="98"/>
        <v>10.928993989481592</v>
      </c>
      <c r="K473" s="11">
        <f t="shared" si="99"/>
        <v>10.928993989481592</v>
      </c>
    </row>
    <row r="474" spans="2:11" s="40" customFormat="1" ht="78.75" x14ac:dyDescent="0.25">
      <c r="B474" s="6" t="s">
        <v>166</v>
      </c>
      <c r="C474" s="27">
        <v>20</v>
      </c>
      <c r="D474" s="7">
        <v>0</v>
      </c>
      <c r="E474" s="8">
        <v>7809</v>
      </c>
      <c r="F474" s="2"/>
      <c r="G474" s="11">
        <f t="shared" ref="G474:I475" si="111">G475</f>
        <v>3663000</v>
      </c>
      <c r="H474" s="11">
        <f t="shared" si="111"/>
        <v>3663000</v>
      </c>
      <c r="I474" s="11">
        <f t="shared" si="111"/>
        <v>600000</v>
      </c>
      <c r="J474" s="11">
        <f t="shared" si="98"/>
        <v>16.380016380016379</v>
      </c>
      <c r="K474" s="11">
        <f t="shared" si="99"/>
        <v>16.380016380016379</v>
      </c>
    </row>
    <row r="475" spans="2:11" s="40" customFormat="1" ht="15.75" x14ac:dyDescent="0.25">
      <c r="B475" s="9" t="s">
        <v>186</v>
      </c>
      <c r="C475" s="27">
        <v>20</v>
      </c>
      <c r="D475" s="7">
        <v>0</v>
      </c>
      <c r="E475" s="8">
        <v>7809</v>
      </c>
      <c r="F475" s="2">
        <v>800</v>
      </c>
      <c r="G475" s="11">
        <f t="shared" si="111"/>
        <v>3663000</v>
      </c>
      <c r="H475" s="11">
        <f t="shared" si="111"/>
        <v>3663000</v>
      </c>
      <c r="I475" s="11">
        <f t="shared" si="111"/>
        <v>600000</v>
      </c>
      <c r="J475" s="11">
        <f t="shared" si="98"/>
        <v>16.380016380016379</v>
      </c>
      <c r="K475" s="11">
        <f t="shared" si="99"/>
        <v>16.380016380016379</v>
      </c>
    </row>
    <row r="476" spans="2:11" s="40" customFormat="1" ht="47.25" x14ac:dyDescent="0.25">
      <c r="B476" s="9" t="s">
        <v>207</v>
      </c>
      <c r="C476" s="27">
        <v>20</v>
      </c>
      <c r="D476" s="7">
        <v>0</v>
      </c>
      <c r="E476" s="8">
        <v>7809</v>
      </c>
      <c r="F476" s="1">
        <v>810</v>
      </c>
      <c r="G476" s="11">
        <v>3663000</v>
      </c>
      <c r="H476" s="11">
        <v>3663000</v>
      </c>
      <c r="I476" s="11">
        <v>600000</v>
      </c>
      <c r="J476" s="11">
        <f t="shared" si="98"/>
        <v>16.380016380016379</v>
      </c>
      <c r="K476" s="11">
        <f t="shared" si="99"/>
        <v>16.380016380016379</v>
      </c>
    </row>
    <row r="477" spans="2:11" s="40" customFormat="1" ht="15.75" x14ac:dyDescent="0.25">
      <c r="B477" s="6" t="s">
        <v>270</v>
      </c>
      <c r="C477" s="27">
        <v>40</v>
      </c>
      <c r="D477" s="7">
        <v>0</v>
      </c>
      <c r="E477" s="8">
        <v>0</v>
      </c>
      <c r="F477" s="2"/>
      <c r="G477" s="11">
        <f>G478+G525+G534</f>
        <v>541730900</v>
      </c>
      <c r="H477" s="11">
        <f>H478+H525+H534</f>
        <v>541730900</v>
      </c>
      <c r="I477" s="11">
        <f>I478+I525+I534</f>
        <v>46334765.119999997</v>
      </c>
      <c r="J477" s="11">
        <f t="shared" si="98"/>
        <v>8.5530962180669405</v>
      </c>
      <c r="K477" s="11">
        <f t="shared" si="99"/>
        <v>8.5530962180669405</v>
      </c>
    </row>
    <row r="478" spans="2:11" s="40" customFormat="1" ht="31.5" x14ac:dyDescent="0.25">
      <c r="B478" s="6" t="s">
        <v>271</v>
      </c>
      <c r="C478" s="27">
        <v>40</v>
      </c>
      <c r="D478" s="7">
        <v>1</v>
      </c>
      <c r="E478" s="8">
        <v>0</v>
      </c>
      <c r="F478" s="2"/>
      <c r="G478" s="11">
        <f>G479+G486+G489+G497+G500+G503+G506+G515+G520</f>
        <v>301426500</v>
      </c>
      <c r="H478" s="11">
        <f>H479+H486+H489+H497+H500+H503+H506+H515+H520</f>
        <v>301426500</v>
      </c>
      <c r="I478" s="11">
        <f>I479+I486+I489+I497+I500+I503+I506+I515+I520</f>
        <v>46327765.119999997</v>
      </c>
      <c r="J478" s="11">
        <f t="shared" si="98"/>
        <v>15.369506370541409</v>
      </c>
      <c r="K478" s="11">
        <f t="shared" si="99"/>
        <v>15.369506370541409</v>
      </c>
    </row>
    <row r="479" spans="2:11" s="40" customFormat="1" ht="63" x14ac:dyDescent="0.25">
      <c r="B479" s="6" t="s">
        <v>272</v>
      </c>
      <c r="C479" s="27">
        <v>40</v>
      </c>
      <c r="D479" s="7">
        <v>1</v>
      </c>
      <c r="E479" s="8">
        <v>59</v>
      </c>
      <c r="F479" s="2"/>
      <c r="G479" s="11">
        <f>G480+G482+G484</f>
        <v>49093700</v>
      </c>
      <c r="H479" s="11">
        <f>H480+H482+H484</f>
        <v>49860700</v>
      </c>
      <c r="I479" s="11">
        <f>I480+I482+I484</f>
        <v>7488211.4100000001</v>
      </c>
      <c r="J479" s="11">
        <f t="shared" si="98"/>
        <v>15.252896827902562</v>
      </c>
      <c r="K479" s="11">
        <f t="shared" si="99"/>
        <v>15.018263702675656</v>
      </c>
    </row>
    <row r="480" spans="2:11" s="40" customFormat="1" ht="63" x14ac:dyDescent="0.25">
      <c r="B480" s="9" t="s">
        <v>55</v>
      </c>
      <c r="C480" s="27">
        <v>40</v>
      </c>
      <c r="D480" s="7">
        <v>1</v>
      </c>
      <c r="E480" s="8">
        <v>59</v>
      </c>
      <c r="F480" s="2">
        <v>100</v>
      </c>
      <c r="G480" s="11">
        <f>G481</f>
        <v>39473100</v>
      </c>
      <c r="H480" s="11">
        <f>H481</f>
        <v>39473100</v>
      </c>
      <c r="I480" s="11">
        <f>I481</f>
        <v>7046663.1399999997</v>
      </c>
      <c r="J480" s="11">
        <f t="shared" si="98"/>
        <v>17.851810828133587</v>
      </c>
      <c r="K480" s="11">
        <f t="shared" si="99"/>
        <v>17.851810828133587</v>
      </c>
    </row>
    <row r="481" spans="2:11" s="40" customFormat="1" ht="15.75" x14ac:dyDescent="0.25">
      <c r="B481" s="9" t="s">
        <v>56</v>
      </c>
      <c r="C481" s="27">
        <v>40</v>
      </c>
      <c r="D481" s="7">
        <v>1</v>
      </c>
      <c r="E481" s="8">
        <v>59</v>
      </c>
      <c r="F481" s="2">
        <v>110</v>
      </c>
      <c r="G481" s="11">
        <f>39277100+196000</f>
        <v>39473100</v>
      </c>
      <c r="H481" s="11">
        <f>39277100+196000</f>
        <v>39473100</v>
      </c>
      <c r="I481" s="11">
        <v>7046663.1399999997</v>
      </c>
      <c r="J481" s="11">
        <f t="shared" si="98"/>
        <v>17.851810828133587</v>
      </c>
      <c r="K481" s="11">
        <f t="shared" si="99"/>
        <v>17.851810828133587</v>
      </c>
    </row>
    <row r="482" spans="2:11" s="40" customFormat="1" ht="31.5" x14ac:dyDescent="0.25">
      <c r="B482" s="9" t="s">
        <v>72</v>
      </c>
      <c r="C482" s="27">
        <v>40</v>
      </c>
      <c r="D482" s="7">
        <v>1</v>
      </c>
      <c r="E482" s="8">
        <v>59</v>
      </c>
      <c r="F482" s="2">
        <v>200</v>
      </c>
      <c r="G482" s="11">
        <f>G483</f>
        <v>9398900</v>
      </c>
      <c r="H482" s="11">
        <f>H483</f>
        <v>10165900</v>
      </c>
      <c r="I482" s="11">
        <f>I483</f>
        <v>430108.27</v>
      </c>
      <c r="J482" s="11">
        <f t="shared" si="98"/>
        <v>4.576155401163966</v>
      </c>
      <c r="K482" s="11">
        <f t="shared" si="99"/>
        <v>4.2308921984280783</v>
      </c>
    </row>
    <row r="483" spans="2:11" s="40" customFormat="1" ht="31.5" x14ac:dyDescent="0.25">
      <c r="B483" s="9" t="s">
        <v>73</v>
      </c>
      <c r="C483" s="27">
        <v>40</v>
      </c>
      <c r="D483" s="7">
        <v>1</v>
      </c>
      <c r="E483" s="8">
        <v>59</v>
      </c>
      <c r="F483" s="2">
        <v>240</v>
      </c>
      <c r="G483" s="11">
        <v>9398900</v>
      </c>
      <c r="H483" s="11">
        <v>10165900</v>
      </c>
      <c r="I483" s="11">
        <v>430108.27</v>
      </c>
      <c r="J483" s="11">
        <f t="shared" si="98"/>
        <v>4.576155401163966</v>
      </c>
      <c r="K483" s="11">
        <f t="shared" si="99"/>
        <v>4.2308921984280783</v>
      </c>
    </row>
    <row r="484" spans="2:11" s="40" customFormat="1" ht="15.75" x14ac:dyDescent="0.25">
      <c r="B484" s="9" t="s">
        <v>186</v>
      </c>
      <c r="C484" s="27">
        <v>40</v>
      </c>
      <c r="D484" s="7">
        <v>1</v>
      </c>
      <c r="E484" s="8">
        <v>59</v>
      </c>
      <c r="F484" s="2">
        <v>800</v>
      </c>
      <c r="G484" s="11">
        <f>G485</f>
        <v>221700</v>
      </c>
      <c r="H484" s="11">
        <f>H485</f>
        <v>221700</v>
      </c>
      <c r="I484" s="11">
        <f>I485</f>
        <v>11440</v>
      </c>
      <c r="J484" s="11">
        <f t="shared" ref="J484:J540" si="112">I484/G484*100</f>
        <v>5.1601262967974746</v>
      </c>
      <c r="K484" s="11">
        <f t="shared" ref="K484:K540" si="113">I484/H484*100</f>
        <v>5.1601262967974746</v>
      </c>
    </row>
    <row r="485" spans="2:11" s="40" customFormat="1" ht="15.75" x14ac:dyDescent="0.25">
      <c r="B485" s="6" t="s">
        <v>187</v>
      </c>
      <c r="C485" s="27">
        <v>40</v>
      </c>
      <c r="D485" s="7">
        <v>1</v>
      </c>
      <c r="E485" s="8">
        <v>59</v>
      </c>
      <c r="F485" s="2">
        <v>850</v>
      </c>
      <c r="G485" s="11">
        <f>75700+146000</f>
        <v>221700</v>
      </c>
      <c r="H485" s="11">
        <f>75700+146000</f>
        <v>221700</v>
      </c>
      <c r="I485" s="11">
        <v>11440</v>
      </c>
      <c r="J485" s="11">
        <f t="shared" si="112"/>
        <v>5.1601262967974746</v>
      </c>
      <c r="K485" s="11">
        <f t="shared" si="113"/>
        <v>5.1601262967974746</v>
      </c>
    </row>
    <row r="486" spans="2:11" s="40" customFormat="1" ht="63" x14ac:dyDescent="0.25">
      <c r="B486" s="6" t="s">
        <v>273</v>
      </c>
      <c r="C486" s="27">
        <v>40</v>
      </c>
      <c r="D486" s="7">
        <v>1</v>
      </c>
      <c r="E486" s="8">
        <v>203</v>
      </c>
      <c r="F486" s="2"/>
      <c r="G486" s="11">
        <f t="shared" ref="G486:I487" si="114">G487</f>
        <v>3663800</v>
      </c>
      <c r="H486" s="11">
        <f t="shared" si="114"/>
        <v>3663800</v>
      </c>
      <c r="I486" s="11">
        <f t="shared" si="114"/>
        <v>706444.77</v>
      </c>
      <c r="J486" s="11">
        <f t="shared" si="112"/>
        <v>19.281750368469897</v>
      </c>
      <c r="K486" s="11">
        <f t="shared" si="113"/>
        <v>19.281750368469897</v>
      </c>
    </row>
    <row r="487" spans="2:11" s="40" customFormat="1" ht="63" x14ac:dyDescent="0.25">
      <c r="B487" s="9" t="s">
        <v>55</v>
      </c>
      <c r="C487" s="27">
        <v>40</v>
      </c>
      <c r="D487" s="7">
        <v>1</v>
      </c>
      <c r="E487" s="8">
        <v>203</v>
      </c>
      <c r="F487" s="2">
        <v>100</v>
      </c>
      <c r="G487" s="11">
        <f t="shared" si="114"/>
        <v>3663800</v>
      </c>
      <c r="H487" s="11">
        <f t="shared" si="114"/>
        <v>3663800</v>
      </c>
      <c r="I487" s="11">
        <f t="shared" si="114"/>
        <v>706444.77</v>
      </c>
      <c r="J487" s="11">
        <f t="shared" si="112"/>
        <v>19.281750368469897</v>
      </c>
      <c r="K487" s="11">
        <f t="shared" si="113"/>
        <v>19.281750368469897</v>
      </c>
    </row>
    <row r="488" spans="2:11" s="40" customFormat="1" ht="31.5" x14ac:dyDescent="0.25">
      <c r="B488" s="9" t="s">
        <v>151</v>
      </c>
      <c r="C488" s="27">
        <v>40</v>
      </c>
      <c r="D488" s="7">
        <v>1</v>
      </c>
      <c r="E488" s="8">
        <v>203</v>
      </c>
      <c r="F488" s="2">
        <v>120</v>
      </c>
      <c r="G488" s="11">
        <v>3663800</v>
      </c>
      <c r="H488" s="11">
        <v>3663800</v>
      </c>
      <c r="I488" s="11">
        <v>706444.77</v>
      </c>
      <c r="J488" s="11">
        <f t="shared" si="112"/>
        <v>19.281750368469897</v>
      </c>
      <c r="K488" s="11">
        <f t="shared" si="113"/>
        <v>19.281750368469897</v>
      </c>
    </row>
    <row r="489" spans="2:11" s="40" customFormat="1" ht="63" x14ac:dyDescent="0.25">
      <c r="B489" s="6" t="s">
        <v>274</v>
      </c>
      <c r="C489" s="27">
        <v>40</v>
      </c>
      <c r="D489" s="7">
        <v>1</v>
      </c>
      <c r="E489" s="8">
        <v>204</v>
      </c>
      <c r="F489" s="2"/>
      <c r="G489" s="11">
        <f>G490+G492+G494</f>
        <v>215154100</v>
      </c>
      <c r="H489" s="11">
        <f>H490+H492+H494</f>
        <v>215325909.59999999</v>
      </c>
      <c r="I489" s="11">
        <f>I490+I492+I494</f>
        <v>35006906.049999997</v>
      </c>
      <c r="J489" s="11">
        <f t="shared" si="112"/>
        <v>16.27062001142437</v>
      </c>
      <c r="K489" s="11">
        <f t="shared" si="113"/>
        <v>16.257637603867806</v>
      </c>
    </row>
    <row r="490" spans="2:11" s="40" customFormat="1" ht="63" x14ac:dyDescent="0.25">
      <c r="B490" s="9" t="s">
        <v>55</v>
      </c>
      <c r="C490" s="27">
        <v>40</v>
      </c>
      <c r="D490" s="7">
        <v>1</v>
      </c>
      <c r="E490" s="8">
        <v>204</v>
      </c>
      <c r="F490" s="2">
        <v>100</v>
      </c>
      <c r="G490" s="11">
        <f>G491</f>
        <v>190916400</v>
      </c>
      <c r="H490" s="11">
        <f>H491</f>
        <v>190916400</v>
      </c>
      <c r="I490" s="11">
        <f>I491</f>
        <v>34599487.640000001</v>
      </c>
      <c r="J490" s="11">
        <f t="shared" si="112"/>
        <v>18.122847298608185</v>
      </c>
      <c r="K490" s="11">
        <f t="shared" si="113"/>
        <v>18.122847298608185</v>
      </c>
    </row>
    <row r="491" spans="2:11" s="40" customFormat="1" ht="31.5" x14ac:dyDescent="0.25">
      <c r="B491" s="9" t="s">
        <v>151</v>
      </c>
      <c r="C491" s="27">
        <v>40</v>
      </c>
      <c r="D491" s="7">
        <v>1</v>
      </c>
      <c r="E491" s="8">
        <v>204</v>
      </c>
      <c r="F491" s="2">
        <v>120</v>
      </c>
      <c r="G491" s="11">
        <f>189799400+1117000</f>
        <v>190916400</v>
      </c>
      <c r="H491" s="11">
        <f>189799400+1117000</f>
        <v>190916400</v>
      </c>
      <c r="I491" s="11">
        <f>4500+34594987.64</f>
        <v>34599487.640000001</v>
      </c>
      <c r="J491" s="11">
        <f t="shared" si="112"/>
        <v>18.122847298608185</v>
      </c>
      <c r="K491" s="11">
        <f t="shared" si="113"/>
        <v>18.122847298608185</v>
      </c>
    </row>
    <row r="492" spans="2:11" s="40" customFormat="1" ht="31.5" x14ac:dyDescent="0.25">
      <c r="B492" s="9" t="s">
        <v>72</v>
      </c>
      <c r="C492" s="27">
        <v>40</v>
      </c>
      <c r="D492" s="7">
        <v>1</v>
      </c>
      <c r="E492" s="8">
        <v>204</v>
      </c>
      <c r="F492" s="2">
        <v>200</v>
      </c>
      <c r="G492" s="11">
        <f>G493</f>
        <v>21895900</v>
      </c>
      <c r="H492" s="11">
        <f>H493</f>
        <v>21895900</v>
      </c>
      <c r="I492" s="11">
        <f>I493</f>
        <v>407418.41</v>
      </c>
      <c r="J492" s="11">
        <f t="shared" si="112"/>
        <v>1.8607063879539092</v>
      </c>
      <c r="K492" s="11">
        <f t="shared" si="113"/>
        <v>1.8607063879539092</v>
      </c>
    </row>
    <row r="493" spans="2:11" s="40" customFormat="1" ht="31.5" x14ac:dyDescent="0.25">
      <c r="B493" s="9" t="s">
        <v>73</v>
      </c>
      <c r="C493" s="27">
        <v>40</v>
      </c>
      <c r="D493" s="7">
        <v>1</v>
      </c>
      <c r="E493" s="8">
        <v>204</v>
      </c>
      <c r="F493" s="2">
        <v>240</v>
      </c>
      <c r="G493" s="11">
        <v>21895900</v>
      </c>
      <c r="H493" s="11">
        <v>21895900</v>
      </c>
      <c r="I493" s="11">
        <v>407418.41</v>
      </c>
      <c r="J493" s="11">
        <f t="shared" si="112"/>
        <v>1.8607063879539092</v>
      </c>
      <c r="K493" s="11">
        <f t="shared" si="113"/>
        <v>1.8607063879539092</v>
      </c>
    </row>
    <row r="494" spans="2:11" s="40" customFormat="1" ht="15.75" x14ac:dyDescent="0.25">
      <c r="B494" s="9" t="s">
        <v>186</v>
      </c>
      <c r="C494" s="27">
        <v>40</v>
      </c>
      <c r="D494" s="7">
        <v>1</v>
      </c>
      <c r="E494" s="8">
        <v>204</v>
      </c>
      <c r="F494" s="1">
        <v>800</v>
      </c>
      <c r="G494" s="11">
        <f>G496</f>
        <v>2341800</v>
      </c>
      <c r="H494" s="11">
        <f>H496+H495</f>
        <v>2513609.6</v>
      </c>
      <c r="I494" s="11">
        <f>I496+I495</f>
        <v>0</v>
      </c>
      <c r="J494" s="11">
        <f t="shared" si="112"/>
        <v>0</v>
      </c>
      <c r="K494" s="11">
        <f t="shared" si="113"/>
        <v>0</v>
      </c>
    </row>
    <row r="495" spans="2:11" s="40" customFormat="1" ht="15.75" x14ac:dyDescent="0.25">
      <c r="B495" s="9" t="s">
        <v>167</v>
      </c>
      <c r="C495" s="27">
        <v>40</v>
      </c>
      <c r="D495" s="7">
        <v>1</v>
      </c>
      <c r="E495" s="8">
        <v>204</v>
      </c>
      <c r="F495" s="1">
        <v>830</v>
      </c>
      <c r="G495" s="11"/>
      <c r="H495" s="11">
        <v>171809.6</v>
      </c>
      <c r="I495" s="11"/>
      <c r="J495" s="11"/>
      <c r="K495" s="11">
        <f t="shared" si="113"/>
        <v>0</v>
      </c>
    </row>
    <row r="496" spans="2:11" s="40" customFormat="1" ht="15.75" x14ac:dyDescent="0.25">
      <c r="B496" s="9" t="s">
        <v>187</v>
      </c>
      <c r="C496" s="27">
        <v>40</v>
      </c>
      <c r="D496" s="7">
        <v>1</v>
      </c>
      <c r="E496" s="8">
        <v>204</v>
      </c>
      <c r="F496" s="1">
        <v>850</v>
      </c>
      <c r="G496" s="11">
        <v>2341800</v>
      </c>
      <c r="H496" s="11">
        <v>2341800</v>
      </c>
      <c r="I496" s="11"/>
      <c r="J496" s="11">
        <f t="shared" si="112"/>
        <v>0</v>
      </c>
      <c r="K496" s="11">
        <f t="shared" si="113"/>
        <v>0</v>
      </c>
    </row>
    <row r="497" spans="2:11" s="40" customFormat="1" ht="78.75" x14ac:dyDescent="0.25">
      <c r="B497" s="6" t="s">
        <v>275</v>
      </c>
      <c r="C497" s="27">
        <v>40</v>
      </c>
      <c r="D497" s="7">
        <v>1</v>
      </c>
      <c r="E497" s="8">
        <v>208</v>
      </c>
      <c r="F497" s="2"/>
      <c r="G497" s="11">
        <f t="shared" ref="G497:I498" si="115">G498</f>
        <v>3667000</v>
      </c>
      <c r="H497" s="11">
        <f t="shared" si="115"/>
        <v>3667000</v>
      </c>
      <c r="I497" s="11">
        <f t="shared" si="115"/>
        <v>726800.18</v>
      </c>
      <c r="J497" s="11">
        <f t="shared" si="112"/>
        <v>19.820021270793568</v>
      </c>
      <c r="K497" s="11">
        <f t="shared" si="113"/>
        <v>19.820021270793568</v>
      </c>
    </row>
    <row r="498" spans="2:11" s="40" customFormat="1" ht="63" x14ac:dyDescent="0.25">
      <c r="B498" s="9" t="s">
        <v>55</v>
      </c>
      <c r="C498" s="27">
        <v>40</v>
      </c>
      <c r="D498" s="7">
        <v>1</v>
      </c>
      <c r="E498" s="8">
        <v>208</v>
      </c>
      <c r="F498" s="2">
        <v>100</v>
      </c>
      <c r="G498" s="11">
        <f t="shared" si="115"/>
        <v>3667000</v>
      </c>
      <c r="H498" s="11">
        <f t="shared" si="115"/>
        <v>3667000</v>
      </c>
      <c r="I498" s="11">
        <f t="shared" si="115"/>
        <v>726800.18</v>
      </c>
      <c r="J498" s="11">
        <f t="shared" si="112"/>
        <v>19.820021270793568</v>
      </c>
      <c r="K498" s="11">
        <f t="shared" si="113"/>
        <v>19.820021270793568</v>
      </c>
    </row>
    <row r="499" spans="2:11" s="40" customFormat="1" ht="31.5" x14ac:dyDescent="0.25">
      <c r="B499" s="9" t="s">
        <v>151</v>
      </c>
      <c r="C499" s="27">
        <v>40</v>
      </c>
      <c r="D499" s="7">
        <v>1</v>
      </c>
      <c r="E499" s="8">
        <v>208</v>
      </c>
      <c r="F499" s="2">
        <v>120</v>
      </c>
      <c r="G499" s="11">
        <v>3667000</v>
      </c>
      <c r="H499" s="11">
        <v>3667000</v>
      </c>
      <c r="I499" s="11">
        <v>726800.18</v>
      </c>
      <c r="J499" s="11">
        <f t="shared" si="112"/>
        <v>19.820021270793568</v>
      </c>
      <c r="K499" s="11">
        <f t="shared" si="113"/>
        <v>19.820021270793568</v>
      </c>
    </row>
    <row r="500" spans="2:11" s="40" customFormat="1" ht="63" x14ac:dyDescent="0.25">
      <c r="B500" s="6" t="s">
        <v>276</v>
      </c>
      <c r="C500" s="27">
        <v>40</v>
      </c>
      <c r="D500" s="7">
        <v>1</v>
      </c>
      <c r="E500" s="8">
        <v>212</v>
      </c>
      <c r="F500" s="2"/>
      <c r="G500" s="11">
        <f t="shared" ref="G500:I501" si="116">G501</f>
        <v>2781400</v>
      </c>
      <c r="H500" s="11">
        <f t="shared" si="116"/>
        <v>2781400</v>
      </c>
      <c r="I500" s="11">
        <f t="shared" si="116"/>
        <v>471981.17</v>
      </c>
      <c r="J500" s="11">
        <f t="shared" si="112"/>
        <v>16.969194290645</v>
      </c>
      <c r="K500" s="11">
        <f t="shared" si="113"/>
        <v>16.969194290645</v>
      </c>
    </row>
    <row r="501" spans="2:11" s="40" customFormat="1" ht="63" x14ac:dyDescent="0.25">
      <c r="B501" s="9" t="s">
        <v>55</v>
      </c>
      <c r="C501" s="27">
        <v>40</v>
      </c>
      <c r="D501" s="7">
        <v>1</v>
      </c>
      <c r="E501" s="8">
        <v>212</v>
      </c>
      <c r="F501" s="2">
        <v>100</v>
      </c>
      <c r="G501" s="11">
        <f t="shared" si="116"/>
        <v>2781400</v>
      </c>
      <c r="H501" s="11">
        <f t="shared" si="116"/>
        <v>2781400</v>
      </c>
      <c r="I501" s="11">
        <f t="shared" si="116"/>
        <v>471981.17</v>
      </c>
      <c r="J501" s="11">
        <f t="shared" si="112"/>
        <v>16.969194290645</v>
      </c>
      <c r="K501" s="11">
        <f t="shared" si="113"/>
        <v>16.969194290645</v>
      </c>
    </row>
    <row r="502" spans="2:11" s="40" customFormat="1" ht="31.5" x14ac:dyDescent="0.25">
      <c r="B502" s="9" t="s">
        <v>151</v>
      </c>
      <c r="C502" s="27">
        <v>40</v>
      </c>
      <c r="D502" s="7">
        <v>1</v>
      </c>
      <c r="E502" s="8">
        <v>212</v>
      </c>
      <c r="F502" s="2">
        <v>120</v>
      </c>
      <c r="G502" s="11">
        <v>2781400</v>
      </c>
      <c r="H502" s="11">
        <v>2781400</v>
      </c>
      <c r="I502" s="11">
        <v>471981.17</v>
      </c>
      <c r="J502" s="11">
        <f t="shared" si="112"/>
        <v>16.969194290645</v>
      </c>
      <c r="K502" s="11">
        <f t="shared" si="113"/>
        <v>16.969194290645</v>
      </c>
    </row>
    <row r="503" spans="2:11" s="40" customFormat="1" ht="63" x14ac:dyDescent="0.25">
      <c r="B503" s="6" t="s">
        <v>277</v>
      </c>
      <c r="C503" s="27">
        <v>40</v>
      </c>
      <c r="D503" s="7">
        <v>1</v>
      </c>
      <c r="E503" s="8">
        <v>225</v>
      </c>
      <c r="F503" s="2"/>
      <c r="G503" s="11">
        <f t="shared" ref="G503:I504" si="117">G504</f>
        <v>3407600</v>
      </c>
      <c r="H503" s="11">
        <f t="shared" si="117"/>
        <v>3407600</v>
      </c>
      <c r="I503" s="11">
        <f t="shared" si="117"/>
        <v>643184.26</v>
      </c>
      <c r="J503" s="11">
        <f t="shared" si="112"/>
        <v>18.874992956919826</v>
      </c>
      <c r="K503" s="11">
        <f t="shared" si="113"/>
        <v>18.874992956919826</v>
      </c>
    </row>
    <row r="504" spans="2:11" s="40" customFormat="1" ht="63" x14ac:dyDescent="0.25">
      <c r="B504" s="9" t="s">
        <v>55</v>
      </c>
      <c r="C504" s="27">
        <v>40</v>
      </c>
      <c r="D504" s="7">
        <v>1</v>
      </c>
      <c r="E504" s="8">
        <v>225</v>
      </c>
      <c r="F504" s="2">
        <v>100</v>
      </c>
      <c r="G504" s="11">
        <f t="shared" si="117"/>
        <v>3407600</v>
      </c>
      <c r="H504" s="11">
        <f t="shared" si="117"/>
        <v>3407600</v>
      </c>
      <c r="I504" s="11">
        <f t="shared" si="117"/>
        <v>643184.26</v>
      </c>
      <c r="J504" s="11">
        <f t="shared" si="112"/>
        <v>18.874992956919826</v>
      </c>
      <c r="K504" s="11">
        <f t="shared" si="113"/>
        <v>18.874992956919826</v>
      </c>
    </row>
    <row r="505" spans="2:11" s="40" customFormat="1" ht="31.5" x14ac:dyDescent="0.25">
      <c r="B505" s="9" t="s">
        <v>151</v>
      </c>
      <c r="C505" s="27">
        <v>40</v>
      </c>
      <c r="D505" s="7">
        <v>1</v>
      </c>
      <c r="E505" s="8">
        <v>225</v>
      </c>
      <c r="F505" s="2">
        <v>120</v>
      </c>
      <c r="G505" s="11">
        <v>3407600</v>
      </c>
      <c r="H505" s="11">
        <v>3407600</v>
      </c>
      <c r="I505" s="11">
        <v>643184.26</v>
      </c>
      <c r="J505" s="11">
        <f t="shared" si="112"/>
        <v>18.874992956919826</v>
      </c>
      <c r="K505" s="11">
        <f t="shared" si="113"/>
        <v>18.874992956919826</v>
      </c>
    </row>
    <row r="506" spans="2:11" s="40" customFormat="1" ht="63" x14ac:dyDescent="0.25">
      <c r="B506" s="6" t="s">
        <v>278</v>
      </c>
      <c r="C506" s="27">
        <v>40</v>
      </c>
      <c r="D506" s="7">
        <v>1</v>
      </c>
      <c r="E506" s="8">
        <v>240</v>
      </c>
      <c r="F506" s="2"/>
      <c r="G506" s="11">
        <f>G507+G509+G511+G513</f>
        <v>9049500</v>
      </c>
      <c r="H506" s="11">
        <f>H507+H509+H511+H513</f>
        <v>8110690.4000000004</v>
      </c>
      <c r="I506" s="11">
        <f>I507+I509+I511+I513</f>
        <v>119371.54000000001</v>
      </c>
      <c r="J506" s="11">
        <f t="shared" si="112"/>
        <v>1.3190954196364442</v>
      </c>
      <c r="K506" s="11">
        <f t="shared" si="113"/>
        <v>1.4717802568323901</v>
      </c>
    </row>
    <row r="507" spans="2:11" s="40" customFormat="1" ht="63" x14ac:dyDescent="0.25">
      <c r="B507" s="9" t="s">
        <v>55</v>
      </c>
      <c r="C507" s="27">
        <v>40</v>
      </c>
      <c r="D507" s="7">
        <v>1</v>
      </c>
      <c r="E507" s="8">
        <v>240</v>
      </c>
      <c r="F507" s="2">
        <v>100</v>
      </c>
      <c r="G507" s="11">
        <f>G508</f>
        <v>3185000</v>
      </c>
      <c r="H507" s="11">
        <f>H508</f>
        <v>3185000</v>
      </c>
      <c r="I507" s="11">
        <f>I508</f>
        <v>53909.54</v>
      </c>
      <c r="J507" s="11">
        <f t="shared" si="112"/>
        <v>1.6926072213500787</v>
      </c>
      <c r="K507" s="11">
        <f t="shared" si="113"/>
        <v>1.6926072213500787</v>
      </c>
    </row>
    <row r="508" spans="2:11" s="40" customFormat="1" ht="31.5" x14ac:dyDescent="0.25">
      <c r="B508" s="9" t="s">
        <v>151</v>
      </c>
      <c r="C508" s="27">
        <v>40</v>
      </c>
      <c r="D508" s="7">
        <v>1</v>
      </c>
      <c r="E508" s="8">
        <v>240</v>
      </c>
      <c r="F508" s="2">
        <v>120</v>
      </c>
      <c r="G508" s="11">
        <v>3185000</v>
      </c>
      <c r="H508" s="11">
        <v>3185000</v>
      </c>
      <c r="I508" s="11">
        <v>53909.54</v>
      </c>
      <c r="J508" s="11">
        <f t="shared" si="112"/>
        <v>1.6926072213500787</v>
      </c>
      <c r="K508" s="11">
        <f t="shared" si="113"/>
        <v>1.6926072213500787</v>
      </c>
    </row>
    <row r="509" spans="2:11" s="40" customFormat="1" ht="31.5" x14ac:dyDescent="0.25">
      <c r="B509" s="9" t="s">
        <v>72</v>
      </c>
      <c r="C509" s="27">
        <v>40</v>
      </c>
      <c r="D509" s="7">
        <v>1</v>
      </c>
      <c r="E509" s="8">
        <v>240</v>
      </c>
      <c r="F509" s="2">
        <v>200</v>
      </c>
      <c r="G509" s="11">
        <f>G510</f>
        <v>5396500</v>
      </c>
      <c r="H509" s="11">
        <f>H510</f>
        <v>4457690.4000000004</v>
      </c>
      <c r="I509" s="11">
        <f>I510</f>
        <v>65462</v>
      </c>
      <c r="J509" s="11">
        <f t="shared" si="112"/>
        <v>1.2130454924488094</v>
      </c>
      <c r="K509" s="11">
        <f t="shared" si="113"/>
        <v>1.4685183161217297</v>
      </c>
    </row>
    <row r="510" spans="2:11" s="40" customFormat="1" ht="31.5" x14ac:dyDescent="0.25">
      <c r="B510" s="9" t="s">
        <v>73</v>
      </c>
      <c r="C510" s="27">
        <v>40</v>
      </c>
      <c r="D510" s="7">
        <v>1</v>
      </c>
      <c r="E510" s="8">
        <v>240</v>
      </c>
      <c r="F510" s="2">
        <v>240</v>
      </c>
      <c r="G510" s="11">
        <v>5396500</v>
      </c>
      <c r="H510" s="11">
        <v>4457690.4000000004</v>
      </c>
      <c r="I510" s="11">
        <v>65462</v>
      </c>
      <c r="J510" s="11">
        <f t="shared" si="112"/>
        <v>1.2130454924488094</v>
      </c>
      <c r="K510" s="11">
        <f t="shared" si="113"/>
        <v>1.4685183161217297</v>
      </c>
    </row>
    <row r="511" spans="2:11" s="40" customFormat="1" ht="15.75" x14ac:dyDescent="0.25">
      <c r="B511" s="9" t="s">
        <v>7</v>
      </c>
      <c r="C511" s="27">
        <v>40</v>
      </c>
      <c r="D511" s="7">
        <v>1</v>
      </c>
      <c r="E511" s="8">
        <v>240</v>
      </c>
      <c r="F511" s="2">
        <v>300</v>
      </c>
      <c r="G511" s="11">
        <f>G512</f>
        <v>114000</v>
      </c>
      <c r="H511" s="11">
        <f>H512</f>
        <v>114000</v>
      </c>
      <c r="I511" s="11">
        <f>I512</f>
        <v>0</v>
      </c>
      <c r="J511" s="11">
        <f t="shared" si="112"/>
        <v>0</v>
      </c>
      <c r="K511" s="11">
        <f t="shared" si="113"/>
        <v>0</v>
      </c>
    </row>
    <row r="512" spans="2:11" s="40" customFormat="1" ht="31.5" x14ac:dyDescent="0.25">
      <c r="B512" s="9" t="s">
        <v>204</v>
      </c>
      <c r="C512" s="27">
        <v>40</v>
      </c>
      <c r="D512" s="7">
        <v>1</v>
      </c>
      <c r="E512" s="8">
        <v>240</v>
      </c>
      <c r="F512" s="2">
        <v>320</v>
      </c>
      <c r="G512" s="11">
        <v>114000</v>
      </c>
      <c r="H512" s="11">
        <v>114000</v>
      </c>
      <c r="I512" s="11"/>
      <c r="J512" s="11">
        <f t="shared" si="112"/>
        <v>0</v>
      </c>
      <c r="K512" s="11">
        <f t="shared" si="113"/>
        <v>0</v>
      </c>
    </row>
    <row r="513" spans="2:11" s="40" customFormat="1" ht="15.75" x14ac:dyDescent="0.25">
      <c r="B513" s="9" t="s">
        <v>186</v>
      </c>
      <c r="C513" s="27">
        <v>40</v>
      </c>
      <c r="D513" s="7">
        <v>1</v>
      </c>
      <c r="E513" s="8">
        <v>240</v>
      </c>
      <c r="F513" s="2">
        <v>800</v>
      </c>
      <c r="G513" s="11">
        <f>G514</f>
        <v>354000</v>
      </c>
      <c r="H513" s="11">
        <f>H514</f>
        <v>354000</v>
      </c>
      <c r="I513" s="11">
        <f>I514</f>
        <v>0</v>
      </c>
      <c r="J513" s="11">
        <f t="shared" si="112"/>
        <v>0</v>
      </c>
      <c r="K513" s="11">
        <f t="shared" si="113"/>
        <v>0</v>
      </c>
    </row>
    <row r="514" spans="2:11" s="40" customFormat="1" ht="15.75" x14ac:dyDescent="0.25">
      <c r="B514" s="9" t="s">
        <v>187</v>
      </c>
      <c r="C514" s="27">
        <v>40</v>
      </c>
      <c r="D514" s="7">
        <v>1</v>
      </c>
      <c r="E514" s="8">
        <v>240</v>
      </c>
      <c r="F514" s="2">
        <v>850</v>
      </c>
      <c r="G514" s="11">
        <v>354000</v>
      </c>
      <c r="H514" s="11">
        <v>354000</v>
      </c>
      <c r="I514" s="11"/>
      <c r="J514" s="11">
        <f t="shared" si="112"/>
        <v>0</v>
      </c>
      <c r="K514" s="11">
        <f t="shared" si="113"/>
        <v>0</v>
      </c>
    </row>
    <row r="515" spans="2:11" s="40" customFormat="1" ht="78.75" x14ac:dyDescent="0.25">
      <c r="B515" s="6" t="s">
        <v>117</v>
      </c>
      <c r="C515" s="27">
        <v>40</v>
      </c>
      <c r="D515" s="7">
        <v>1</v>
      </c>
      <c r="E515" s="8">
        <v>5118</v>
      </c>
      <c r="F515" s="2"/>
      <c r="G515" s="11">
        <f>G516+G518</f>
        <v>5416000</v>
      </c>
      <c r="H515" s="11">
        <f>H516+H518</f>
        <v>5416000</v>
      </c>
      <c r="I515" s="11">
        <f>I516+I518</f>
        <v>670574.30999999994</v>
      </c>
      <c r="J515" s="11">
        <f t="shared" si="112"/>
        <v>12.381357274741505</v>
      </c>
      <c r="K515" s="11">
        <f t="shared" si="113"/>
        <v>12.381357274741505</v>
      </c>
    </row>
    <row r="516" spans="2:11" s="40" customFormat="1" ht="63" x14ac:dyDescent="0.25">
      <c r="B516" s="9" t="s">
        <v>55</v>
      </c>
      <c r="C516" s="27">
        <v>40</v>
      </c>
      <c r="D516" s="7">
        <v>1</v>
      </c>
      <c r="E516" s="8">
        <v>5118</v>
      </c>
      <c r="F516" s="2">
        <v>100</v>
      </c>
      <c r="G516" s="11">
        <f>G517</f>
        <v>5142500</v>
      </c>
      <c r="H516" s="11">
        <f>H517</f>
        <v>5142500</v>
      </c>
      <c r="I516" s="11">
        <f>I517</f>
        <v>663179.81999999995</v>
      </c>
      <c r="J516" s="11">
        <f t="shared" si="112"/>
        <v>12.896058726300435</v>
      </c>
      <c r="K516" s="11">
        <f t="shared" si="113"/>
        <v>12.896058726300435</v>
      </c>
    </row>
    <row r="517" spans="2:11" s="40" customFormat="1" ht="31.5" x14ac:dyDescent="0.25">
      <c r="B517" s="9" t="s">
        <v>151</v>
      </c>
      <c r="C517" s="27">
        <v>40</v>
      </c>
      <c r="D517" s="7">
        <v>1</v>
      </c>
      <c r="E517" s="8">
        <v>5118</v>
      </c>
      <c r="F517" s="1">
        <v>120</v>
      </c>
      <c r="G517" s="11">
        <f>5082500+60000</f>
        <v>5142500</v>
      </c>
      <c r="H517" s="11">
        <f>60000+5082500</f>
        <v>5142500</v>
      </c>
      <c r="I517" s="11">
        <v>663179.81999999995</v>
      </c>
      <c r="J517" s="11">
        <f t="shared" si="112"/>
        <v>12.896058726300435</v>
      </c>
      <c r="K517" s="11">
        <f t="shared" si="113"/>
        <v>12.896058726300435</v>
      </c>
    </row>
    <row r="518" spans="2:11" s="40" customFormat="1" ht="31.5" x14ac:dyDescent="0.25">
      <c r="B518" s="9" t="s">
        <v>72</v>
      </c>
      <c r="C518" s="27">
        <v>40</v>
      </c>
      <c r="D518" s="7">
        <v>1</v>
      </c>
      <c r="E518" s="8">
        <v>5118</v>
      </c>
      <c r="F518" s="1">
        <v>200</v>
      </c>
      <c r="G518" s="11">
        <f>G519</f>
        <v>273500</v>
      </c>
      <c r="H518" s="11">
        <f>H519</f>
        <v>273500</v>
      </c>
      <c r="I518" s="11">
        <f>I519</f>
        <v>7394.49</v>
      </c>
      <c r="J518" s="11">
        <f t="shared" si="112"/>
        <v>2.703652650822669</v>
      </c>
      <c r="K518" s="11">
        <f t="shared" si="113"/>
        <v>2.703652650822669</v>
      </c>
    </row>
    <row r="519" spans="2:11" s="40" customFormat="1" ht="31.5" x14ac:dyDescent="0.25">
      <c r="B519" s="9" t="s">
        <v>73</v>
      </c>
      <c r="C519" s="27">
        <v>40</v>
      </c>
      <c r="D519" s="7">
        <v>1</v>
      </c>
      <c r="E519" s="8">
        <v>5118</v>
      </c>
      <c r="F519" s="1">
        <v>240</v>
      </c>
      <c r="G519" s="11">
        <v>273500</v>
      </c>
      <c r="H519" s="11">
        <v>273500</v>
      </c>
      <c r="I519" s="11">
        <v>7394.49</v>
      </c>
      <c r="J519" s="11">
        <f t="shared" si="112"/>
        <v>2.703652650822669</v>
      </c>
      <c r="K519" s="11">
        <f t="shared" si="113"/>
        <v>2.703652650822669</v>
      </c>
    </row>
    <row r="520" spans="2:11" s="40" customFormat="1" ht="78.75" x14ac:dyDescent="0.25">
      <c r="B520" s="9" t="s">
        <v>118</v>
      </c>
      <c r="C520" s="27">
        <v>40</v>
      </c>
      <c r="D520" s="7">
        <v>1</v>
      </c>
      <c r="E520" s="8">
        <v>5589</v>
      </c>
      <c r="F520" s="1"/>
      <c r="G520" s="11">
        <f>G521+G523</f>
        <v>9193400</v>
      </c>
      <c r="H520" s="11">
        <f>H521+H523</f>
        <v>9193400</v>
      </c>
      <c r="I520" s="11">
        <f>I521+I523</f>
        <v>494291.43</v>
      </c>
      <c r="J520" s="11">
        <f t="shared" si="112"/>
        <v>5.3765900537342004</v>
      </c>
      <c r="K520" s="11">
        <f t="shared" si="113"/>
        <v>5.3765900537342004</v>
      </c>
    </row>
    <row r="521" spans="2:11" s="40" customFormat="1" ht="63" x14ac:dyDescent="0.25">
      <c r="B521" s="9" t="s">
        <v>55</v>
      </c>
      <c r="C521" s="27">
        <v>40</v>
      </c>
      <c r="D521" s="7">
        <v>1</v>
      </c>
      <c r="E521" s="8">
        <v>5589</v>
      </c>
      <c r="F521" s="1">
        <v>100</v>
      </c>
      <c r="G521" s="11">
        <f>G522</f>
        <v>6853000</v>
      </c>
      <c r="H521" s="11">
        <f>H522</f>
        <v>6853000</v>
      </c>
      <c r="I521" s="11">
        <f>I522</f>
        <v>452461.97</v>
      </c>
      <c r="J521" s="11">
        <f t="shared" si="112"/>
        <v>6.6023926747409893</v>
      </c>
      <c r="K521" s="11">
        <f t="shared" si="113"/>
        <v>6.6023926747409893</v>
      </c>
    </row>
    <row r="522" spans="2:11" s="40" customFormat="1" ht="31.5" x14ac:dyDescent="0.25">
      <c r="B522" s="9" t="s">
        <v>151</v>
      </c>
      <c r="C522" s="27">
        <v>40</v>
      </c>
      <c r="D522" s="7">
        <v>1</v>
      </c>
      <c r="E522" s="8">
        <v>5589</v>
      </c>
      <c r="F522" s="1">
        <v>120</v>
      </c>
      <c r="G522" s="11">
        <f>6616000+237000</f>
        <v>6853000</v>
      </c>
      <c r="H522" s="11">
        <f>6616000+237000</f>
        <v>6853000</v>
      </c>
      <c r="I522" s="11">
        <v>452461.97</v>
      </c>
      <c r="J522" s="11">
        <f t="shared" si="112"/>
        <v>6.6023926747409893</v>
      </c>
      <c r="K522" s="11">
        <f t="shared" si="113"/>
        <v>6.6023926747409893</v>
      </c>
    </row>
    <row r="523" spans="2:11" s="40" customFormat="1" ht="31.5" x14ac:dyDescent="0.25">
      <c r="B523" s="9" t="s">
        <v>72</v>
      </c>
      <c r="C523" s="27">
        <v>40</v>
      </c>
      <c r="D523" s="7">
        <v>1</v>
      </c>
      <c r="E523" s="8">
        <v>5589</v>
      </c>
      <c r="F523" s="1">
        <v>200</v>
      </c>
      <c r="G523" s="11">
        <f>G524</f>
        <v>2340400</v>
      </c>
      <c r="H523" s="11">
        <f>H524</f>
        <v>2340400</v>
      </c>
      <c r="I523" s="11">
        <f>I524</f>
        <v>41829.46</v>
      </c>
      <c r="J523" s="11">
        <f t="shared" si="112"/>
        <v>1.7872782430353784</v>
      </c>
      <c r="K523" s="11">
        <f t="shared" si="113"/>
        <v>1.7872782430353784</v>
      </c>
    </row>
    <row r="524" spans="2:11" s="40" customFormat="1" ht="31.5" x14ac:dyDescent="0.25">
      <c r="B524" s="9" t="s">
        <v>73</v>
      </c>
      <c r="C524" s="27">
        <v>40</v>
      </c>
      <c r="D524" s="7">
        <v>1</v>
      </c>
      <c r="E524" s="8">
        <v>5589</v>
      </c>
      <c r="F524" s="1">
        <v>240</v>
      </c>
      <c r="G524" s="11">
        <v>2340400</v>
      </c>
      <c r="H524" s="11">
        <v>2340400</v>
      </c>
      <c r="I524" s="11">
        <v>41829.46</v>
      </c>
      <c r="J524" s="11">
        <f t="shared" si="112"/>
        <v>1.7872782430353784</v>
      </c>
      <c r="K524" s="11">
        <f t="shared" si="113"/>
        <v>1.7872782430353784</v>
      </c>
    </row>
    <row r="525" spans="2:11" s="40" customFormat="1" ht="31.5" x14ac:dyDescent="0.25">
      <c r="B525" s="9" t="s">
        <v>169</v>
      </c>
      <c r="C525" s="27">
        <v>40</v>
      </c>
      <c r="D525" s="7">
        <v>2</v>
      </c>
      <c r="E525" s="8">
        <v>0</v>
      </c>
      <c r="F525" s="1"/>
      <c r="G525" s="11">
        <f>G529+G526</f>
        <v>237216400</v>
      </c>
      <c r="H525" s="11">
        <f>H529+H526</f>
        <v>237216400</v>
      </c>
      <c r="I525" s="11">
        <f>I529+I526</f>
        <v>0</v>
      </c>
      <c r="J525" s="11">
        <f t="shared" si="112"/>
        <v>0</v>
      </c>
      <c r="K525" s="11">
        <f t="shared" si="113"/>
        <v>0</v>
      </c>
    </row>
    <row r="526" spans="2:11" s="40" customFormat="1" ht="94.5" x14ac:dyDescent="0.25">
      <c r="B526" s="9" t="s">
        <v>119</v>
      </c>
      <c r="C526" s="27">
        <v>40</v>
      </c>
      <c r="D526" s="7">
        <v>2</v>
      </c>
      <c r="E526" s="8">
        <v>9502</v>
      </c>
      <c r="F526" s="1"/>
      <c r="G526" s="11">
        <f>G527</f>
        <v>7543100</v>
      </c>
      <c r="H526" s="11">
        <f>H527</f>
        <v>7543100</v>
      </c>
      <c r="I526" s="11"/>
      <c r="J526" s="11">
        <f t="shared" si="112"/>
        <v>0</v>
      </c>
      <c r="K526" s="11">
        <f t="shared" si="113"/>
        <v>0</v>
      </c>
    </row>
    <row r="527" spans="2:11" s="40" customFormat="1" ht="31.5" x14ac:dyDescent="0.25">
      <c r="B527" s="9" t="s">
        <v>155</v>
      </c>
      <c r="C527" s="27">
        <v>40</v>
      </c>
      <c r="D527" s="7">
        <v>2</v>
      </c>
      <c r="E527" s="8">
        <v>9502</v>
      </c>
      <c r="F527" s="1">
        <v>400</v>
      </c>
      <c r="G527" s="11">
        <f>G528</f>
        <v>7543100</v>
      </c>
      <c r="H527" s="11">
        <f>H528</f>
        <v>7543100</v>
      </c>
      <c r="I527" s="11"/>
      <c r="J527" s="11">
        <f t="shared" si="112"/>
        <v>0</v>
      </c>
      <c r="K527" s="11">
        <f t="shared" si="113"/>
        <v>0</v>
      </c>
    </row>
    <row r="528" spans="2:11" s="40" customFormat="1" ht="15.75" x14ac:dyDescent="0.25">
      <c r="B528" s="9" t="s">
        <v>156</v>
      </c>
      <c r="C528" s="27">
        <v>40</v>
      </c>
      <c r="D528" s="7">
        <v>2</v>
      </c>
      <c r="E528" s="8">
        <v>9502</v>
      </c>
      <c r="F528" s="1">
        <v>410</v>
      </c>
      <c r="G528" s="11">
        <v>7543100</v>
      </c>
      <c r="H528" s="11">
        <v>7543100</v>
      </c>
      <c r="I528" s="11"/>
      <c r="J528" s="11">
        <f t="shared" si="112"/>
        <v>0</v>
      </c>
      <c r="K528" s="11">
        <f t="shared" si="113"/>
        <v>0</v>
      </c>
    </row>
    <row r="529" spans="2:11" s="40" customFormat="1" ht="94.5" x14ac:dyDescent="0.25">
      <c r="B529" s="9" t="s">
        <v>279</v>
      </c>
      <c r="C529" s="27">
        <v>40</v>
      </c>
      <c r="D529" s="7">
        <v>2</v>
      </c>
      <c r="E529" s="8">
        <v>9602</v>
      </c>
      <c r="F529" s="1"/>
      <c r="G529" s="11">
        <f>G532+G530</f>
        <v>229673300</v>
      </c>
      <c r="H529" s="11">
        <f>H532+H530</f>
        <v>229673300</v>
      </c>
      <c r="I529" s="11">
        <f>I532+I530</f>
        <v>0</v>
      </c>
      <c r="J529" s="11">
        <f t="shared" si="112"/>
        <v>0</v>
      </c>
      <c r="K529" s="11">
        <f t="shared" si="113"/>
        <v>0</v>
      </c>
    </row>
    <row r="530" spans="2:11" s="40" customFormat="1" ht="31.5" x14ac:dyDescent="0.25">
      <c r="B530" s="9" t="s">
        <v>72</v>
      </c>
      <c r="C530" s="27">
        <v>40</v>
      </c>
      <c r="D530" s="7">
        <v>2</v>
      </c>
      <c r="E530" s="8">
        <v>9602</v>
      </c>
      <c r="F530" s="1">
        <v>200</v>
      </c>
      <c r="G530" s="11">
        <f>G531</f>
        <v>1689900</v>
      </c>
      <c r="H530" s="11">
        <f>H531</f>
        <v>1689900</v>
      </c>
      <c r="I530" s="11">
        <f>I531</f>
        <v>0</v>
      </c>
      <c r="J530" s="11">
        <f t="shared" si="112"/>
        <v>0</v>
      </c>
      <c r="K530" s="11">
        <f t="shared" si="113"/>
        <v>0</v>
      </c>
    </row>
    <row r="531" spans="2:11" s="40" customFormat="1" ht="31.5" x14ac:dyDescent="0.25">
      <c r="B531" s="9" t="s">
        <v>73</v>
      </c>
      <c r="C531" s="27">
        <v>40</v>
      </c>
      <c r="D531" s="7">
        <v>2</v>
      </c>
      <c r="E531" s="8">
        <v>9602</v>
      </c>
      <c r="F531" s="1">
        <v>240</v>
      </c>
      <c r="G531" s="11">
        <v>1689900</v>
      </c>
      <c r="H531" s="11">
        <v>1689900</v>
      </c>
      <c r="I531" s="11"/>
      <c r="J531" s="11">
        <f t="shared" si="112"/>
        <v>0</v>
      </c>
      <c r="K531" s="11">
        <f t="shared" si="113"/>
        <v>0</v>
      </c>
    </row>
    <row r="532" spans="2:11" s="40" customFormat="1" ht="31.5" x14ac:dyDescent="0.25">
      <c r="B532" s="9" t="s">
        <v>155</v>
      </c>
      <c r="C532" s="27">
        <v>40</v>
      </c>
      <c r="D532" s="7">
        <v>2</v>
      </c>
      <c r="E532" s="8">
        <v>9602</v>
      </c>
      <c r="F532" s="1">
        <v>400</v>
      </c>
      <c r="G532" s="11">
        <f>G533</f>
        <v>227983400</v>
      </c>
      <c r="H532" s="11">
        <f>H533</f>
        <v>227983400</v>
      </c>
      <c r="I532" s="11">
        <f>I533</f>
        <v>0</v>
      </c>
      <c r="J532" s="11">
        <f t="shared" si="112"/>
        <v>0</v>
      </c>
      <c r="K532" s="11">
        <f t="shared" si="113"/>
        <v>0</v>
      </c>
    </row>
    <row r="533" spans="2:11" s="40" customFormat="1" ht="15.75" x14ac:dyDescent="0.25">
      <c r="B533" s="9" t="s">
        <v>156</v>
      </c>
      <c r="C533" s="27">
        <v>40</v>
      </c>
      <c r="D533" s="7">
        <v>2</v>
      </c>
      <c r="E533" s="8">
        <v>9602</v>
      </c>
      <c r="F533" s="1">
        <v>410</v>
      </c>
      <c r="G533" s="11">
        <v>227983400</v>
      </c>
      <c r="H533" s="11">
        <v>227983400</v>
      </c>
      <c r="I533" s="11"/>
      <c r="J533" s="11">
        <f t="shared" si="112"/>
        <v>0</v>
      </c>
      <c r="K533" s="11">
        <f t="shared" si="113"/>
        <v>0</v>
      </c>
    </row>
    <row r="534" spans="2:11" s="40" customFormat="1" ht="63" x14ac:dyDescent="0.25">
      <c r="B534" s="6" t="s">
        <v>120</v>
      </c>
      <c r="C534" s="27">
        <v>40</v>
      </c>
      <c r="D534" s="7">
        <v>8</v>
      </c>
      <c r="E534" s="8">
        <v>0</v>
      </c>
      <c r="F534" s="2"/>
      <c r="G534" s="11">
        <f>G535+G538</f>
        <v>3088000</v>
      </c>
      <c r="H534" s="11">
        <f>H535+H538</f>
        <v>3088000</v>
      </c>
      <c r="I534" s="11">
        <f>I535+I538</f>
        <v>7000</v>
      </c>
      <c r="J534" s="11">
        <f t="shared" si="112"/>
        <v>0.22668393782383417</v>
      </c>
      <c r="K534" s="11">
        <f t="shared" si="113"/>
        <v>0.22668393782383417</v>
      </c>
    </row>
    <row r="535" spans="2:11" s="40" customFormat="1" ht="63" x14ac:dyDescent="0.25">
      <c r="B535" s="6" t="s">
        <v>120</v>
      </c>
      <c r="C535" s="27">
        <v>40</v>
      </c>
      <c r="D535" s="7">
        <v>8</v>
      </c>
      <c r="E535" s="8">
        <v>705</v>
      </c>
      <c r="F535" s="2"/>
      <c r="G535" s="11">
        <f t="shared" ref="G535:I536" si="118">G536</f>
        <v>1000000</v>
      </c>
      <c r="H535" s="11">
        <f t="shared" si="118"/>
        <v>1000000</v>
      </c>
      <c r="I535" s="11">
        <f t="shared" si="118"/>
        <v>0</v>
      </c>
      <c r="J535" s="11">
        <f t="shared" si="112"/>
        <v>0</v>
      </c>
      <c r="K535" s="11">
        <f t="shared" si="113"/>
        <v>0</v>
      </c>
    </row>
    <row r="536" spans="2:11" s="40" customFormat="1" ht="15.75" x14ac:dyDescent="0.25">
      <c r="B536" s="9" t="s">
        <v>186</v>
      </c>
      <c r="C536" s="27">
        <v>40</v>
      </c>
      <c r="D536" s="7">
        <v>8</v>
      </c>
      <c r="E536" s="8">
        <v>705</v>
      </c>
      <c r="F536" s="2">
        <v>800</v>
      </c>
      <c r="G536" s="11">
        <f t="shared" si="118"/>
        <v>1000000</v>
      </c>
      <c r="H536" s="11">
        <f t="shared" si="118"/>
        <v>1000000</v>
      </c>
      <c r="I536" s="11">
        <f t="shared" si="118"/>
        <v>0</v>
      </c>
      <c r="J536" s="11">
        <f t="shared" si="112"/>
        <v>0</v>
      </c>
      <c r="K536" s="11">
        <f t="shared" si="113"/>
        <v>0</v>
      </c>
    </row>
    <row r="537" spans="2:11" s="40" customFormat="1" ht="15.75" x14ac:dyDescent="0.25">
      <c r="B537" s="9" t="s">
        <v>193</v>
      </c>
      <c r="C537" s="27">
        <v>40</v>
      </c>
      <c r="D537" s="7">
        <v>8</v>
      </c>
      <c r="E537" s="8">
        <v>705</v>
      </c>
      <c r="F537" s="2">
        <v>870</v>
      </c>
      <c r="G537" s="11">
        <v>1000000</v>
      </c>
      <c r="H537" s="11">
        <v>1000000</v>
      </c>
      <c r="I537" s="11"/>
      <c r="J537" s="11">
        <f t="shared" si="112"/>
        <v>0</v>
      </c>
      <c r="K537" s="11">
        <f t="shared" si="113"/>
        <v>0</v>
      </c>
    </row>
    <row r="538" spans="2:11" s="40" customFormat="1" ht="63" x14ac:dyDescent="0.25">
      <c r="B538" s="9" t="s">
        <v>121</v>
      </c>
      <c r="C538" s="27">
        <v>40</v>
      </c>
      <c r="D538" s="7">
        <v>8</v>
      </c>
      <c r="E538" s="8">
        <v>3264</v>
      </c>
      <c r="F538" s="2"/>
      <c r="G538" s="11">
        <f t="shared" ref="G538:I539" si="119">G539</f>
        <v>2088000</v>
      </c>
      <c r="H538" s="11">
        <f t="shared" si="119"/>
        <v>2088000</v>
      </c>
      <c r="I538" s="11">
        <f t="shared" si="119"/>
        <v>7000</v>
      </c>
      <c r="J538" s="11">
        <f t="shared" si="112"/>
        <v>0.33524904214559387</v>
      </c>
      <c r="K538" s="11">
        <f t="shared" si="113"/>
        <v>0.33524904214559387</v>
      </c>
    </row>
    <row r="539" spans="2:11" s="40" customFormat="1" ht="15.75" x14ac:dyDescent="0.25">
      <c r="B539" s="9" t="s">
        <v>7</v>
      </c>
      <c r="C539" s="27">
        <v>40</v>
      </c>
      <c r="D539" s="7">
        <v>8</v>
      </c>
      <c r="E539" s="8">
        <v>3264</v>
      </c>
      <c r="F539" s="2">
        <v>300</v>
      </c>
      <c r="G539" s="11">
        <f t="shared" si="119"/>
        <v>2088000</v>
      </c>
      <c r="H539" s="11">
        <f t="shared" si="119"/>
        <v>2088000</v>
      </c>
      <c r="I539" s="11">
        <f t="shared" si="119"/>
        <v>7000</v>
      </c>
      <c r="J539" s="11">
        <f t="shared" si="112"/>
        <v>0.33524904214559387</v>
      </c>
      <c r="K539" s="11">
        <f t="shared" si="113"/>
        <v>0.33524904214559387</v>
      </c>
    </row>
    <row r="540" spans="2:11" s="40" customFormat="1" ht="31.5" x14ac:dyDescent="0.25">
      <c r="B540" s="6" t="s">
        <v>168</v>
      </c>
      <c r="C540" s="27">
        <v>40</v>
      </c>
      <c r="D540" s="7">
        <v>8</v>
      </c>
      <c r="E540" s="8">
        <v>3264</v>
      </c>
      <c r="F540" s="2">
        <v>330</v>
      </c>
      <c r="G540" s="11">
        <v>2088000</v>
      </c>
      <c r="H540" s="11">
        <v>2088000</v>
      </c>
      <c r="I540" s="11">
        <v>7000</v>
      </c>
      <c r="J540" s="11">
        <f t="shared" si="112"/>
        <v>0.33524904214559387</v>
      </c>
      <c r="K540" s="11">
        <f t="shared" si="113"/>
        <v>0.33524904214559387</v>
      </c>
    </row>
    <row r="541" spans="2:11" s="40" customFormat="1" ht="15.75" x14ac:dyDescent="0.25">
      <c r="B541" s="33" t="s">
        <v>77</v>
      </c>
      <c r="C541" s="34"/>
      <c r="D541" s="35"/>
      <c r="E541" s="36"/>
      <c r="F541" s="37"/>
      <c r="G541" s="38">
        <f>G35+G102+G144+G151+G199+G227+G244+G257+G306+G323+G353+G375+G384+G396+G405+G420+G425+G437+G455+G461+G477</f>
        <v>2675579900</v>
      </c>
      <c r="H541" s="38">
        <f>H35+H102+H144+H151+H199+H227+H244+H257+H306+H323+H353+H375+H384+H396+H405+H420+H425+H437+H455+H461+H477</f>
        <v>2676438200</v>
      </c>
      <c r="I541" s="38">
        <f>I35+I102+I144+I151+I199+I227+I244+I257+I306+I323+I353+I375+I384+I396+I405+I420+I425+I437+I455+I461+I477</f>
        <v>245893781.39999998</v>
      </c>
      <c r="J541" s="38">
        <f>I541/G541*100</f>
        <v>9.1902985741520915</v>
      </c>
      <c r="K541" s="38">
        <f>I541/H541*100</f>
        <v>9.1873513612232856</v>
      </c>
    </row>
    <row r="542" spans="2:11" s="40" customFormat="1" ht="16.5" x14ac:dyDescent="0.25">
      <c r="B542" s="39" t="s">
        <v>78</v>
      </c>
      <c r="C542" s="42"/>
      <c r="D542" s="64"/>
      <c r="E542" s="65"/>
      <c r="F542" s="65"/>
      <c r="G542" s="38">
        <f>G30-G541</f>
        <v>-26898000</v>
      </c>
      <c r="H542" s="38">
        <f>H30-H541</f>
        <v>-26898000</v>
      </c>
      <c r="I542" s="38">
        <f>I30-I541</f>
        <v>-69142218.319999933</v>
      </c>
      <c r="J542" s="47">
        <f>I542/G542*100</f>
        <v>257.05338062309437</v>
      </c>
      <c r="K542" s="47">
        <f>I542/H542*100</f>
        <v>257.05338062309437</v>
      </c>
    </row>
    <row r="543" spans="2:11" s="40" customFormat="1" ht="33" x14ac:dyDescent="0.25">
      <c r="B543" s="43" t="s">
        <v>45</v>
      </c>
      <c r="C543" s="42">
        <v>40</v>
      </c>
      <c r="D543" s="64" t="s">
        <v>46</v>
      </c>
      <c r="E543" s="65"/>
      <c r="F543" s="65"/>
      <c r="G543" s="47">
        <f>G544+G545+G546</f>
        <v>26898000</v>
      </c>
      <c r="H543" s="47">
        <f>H544+H545+H546</f>
        <v>26898000</v>
      </c>
      <c r="I543" s="47">
        <f>I544+I545+I546</f>
        <v>69142218.320000008</v>
      </c>
      <c r="J543" s="47">
        <f>I543/G543*100</f>
        <v>257.05338062309465</v>
      </c>
      <c r="K543" s="47">
        <f>I543/H543*100</f>
        <v>257.05338062309465</v>
      </c>
    </row>
    <row r="544" spans="2:11" s="40" customFormat="1" ht="47.25" x14ac:dyDescent="0.25">
      <c r="B544" s="45" t="s">
        <v>47</v>
      </c>
      <c r="C544" s="46">
        <v>40</v>
      </c>
      <c r="D544" s="61" t="s">
        <v>48</v>
      </c>
      <c r="E544" s="62"/>
      <c r="F544" s="63"/>
      <c r="G544" s="47">
        <v>26898000</v>
      </c>
      <c r="H544" s="47">
        <v>26898000</v>
      </c>
      <c r="I544" s="51"/>
      <c r="J544" s="47">
        <f>I544/G544*100</f>
        <v>0</v>
      </c>
      <c r="K544" s="47">
        <f>I544/H544*100</f>
        <v>0</v>
      </c>
    </row>
    <row r="545" spans="2:11" s="40" customFormat="1" ht="31.5" x14ac:dyDescent="0.25">
      <c r="B545" s="45" t="s">
        <v>49</v>
      </c>
      <c r="C545" s="46">
        <v>40</v>
      </c>
      <c r="D545" s="61" t="s">
        <v>50</v>
      </c>
      <c r="E545" s="62"/>
      <c r="F545" s="63"/>
      <c r="G545" s="47"/>
      <c r="H545" s="47"/>
      <c r="I545" s="51">
        <v>2638.59</v>
      </c>
      <c r="J545" s="47"/>
      <c r="K545" s="47"/>
    </row>
    <row r="546" spans="2:11" s="40" customFormat="1" ht="90.6" customHeight="1" x14ac:dyDescent="0.25">
      <c r="B546" s="45" t="s">
        <v>51</v>
      </c>
      <c r="C546" s="46">
        <v>40</v>
      </c>
      <c r="D546" s="61" t="s">
        <v>52</v>
      </c>
      <c r="E546" s="62"/>
      <c r="F546" s="63"/>
      <c r="G546" s="47"/>
      <c r="H546" s="47"/>
      <c r="I546" s="47">
        <v>69139579.730000004</v>
      </c>
      <c r="J546" s="47"/>
      <c r="K546" s="47"/>
    </row>
    <row r="547" spans="2:11" s="40" customFormat="1" ht="78" customHeight="1" x14ac:dyDescent="0.25">
      <c r="B547"/>
      <c r="C547"/>
      <c r="D547"/>
      <c r="E547"/>
      <c r="F547"/>
    </row>
    <row r="548" spans="2:11" s="40" customFormat="1" x14ac:dyDescent="0.25">
      <c r="B548"/>
      <c r="C548"/>
      <c r="D548"/>
      <c r="E548"/>
      <c r="F548"/>
    </row>
    <row r="549" spans="2:11" s="40" customFormat="1" x14ac:dyDescent="0.25">
      <c r="B549"/>
      <c r="C549"/>
      <c r="D549"/>
      <c r="E549"/>
      <c r="F549"/>
    </row>
    <row r="550" spans="2:11" s="40" customFormat="1" ht="88.15" customHeight="1" x14ac:dyDescent="0.25">
      <c r="B550"/>
      <c r="C550"/>
      <c r="D550"/>
      <c r="E550"/>
      <c r="F550"/>
    </row>
    <row r="551" spans="2:11" s="40" customFormat="1" x14ac:dyDescent="0.25">
      <c r="B551"/>
      <c r="C551"/>
      <c r="D551"/>
      <c r="E551"/>
      <c r="F551"/>
    </row>
    <row r="552" spans="2:11" s="40" customFormat="1" ht="37.15" customHeight="1" x14ac:dyDescent="0.25">
      <c r="B552"/>
      <c r="C552"/>
      <c r="D552"/>
      <c r="E552"/>
      <c r="F552"/>
    </row>
    <row r="553" spans="2:11" s="41" customFormat="1" ht="30" customHeight="1" x14ac:dyDescent="0.25">
      <c r="B553"/>
      <c r="C553"/>
      <c r="D553"/>
      <c r="E553"/>
      <c r="F553"/>
      <c r="G553" s="40"/>
      <c r="H553" s="40"/>
      <c r="I553" s="40"/>
      <c r="J553" s="40"/>
      <c r="K553" s="40"/>
    </row>
    <row r="554" spans="2:11" s="41" customFormat="1" x14ac:dyDescent="0.25">
      <c r="B554"/>
      <c r="C554"/>
      <c r="D554"/>
      <c r="E554"/>
      <c r="F554"/>
      <c r="G554" s="40"/>
      <c r="H554" s="40"/>
      <c r="I554" s="40"/>
      <c r="J554" s="40"/>
      <c r="K554" s="40"/>
    </row>
    <row r="555" spans="2:11" s="44" customFormat="1" ht="16.5" x14ac:dyDescent="0.25">
      <c r="B555"/>
      <c r="C555"/>
      <c r="D555"/>
      <c r="E555"/>
      <c r="F555"/>
      <c r="G555" s="40"/>
      <c r="H555" s="40"/>
      <c r="I555" s="40"/>
      <c r="J555" s="40"/>
      <c r="K555" s="40"/>
    </row>
    <row r="556" spans="2:11" s="48" customFormat="1" ht="15.75" x14ac:dyDescent="0.25">
      <c r="B556"/>
      <c r="C556"/>
      <c r="D556"/>
      <c r="E556"/>
      <c r="F556"/>
      <c r="G556" s="40"/>
      <c r="H556" s="40"/>
      <c r="I556" s="40"/>
      <c r="J556" s="40"/>
      <c r="K556" s="40"/>
    </row>
    <row r="557" spans="2:11" s="48" customFormat="1" ht="15.75" x14ac:dyDescent="0.25">
      <c r="B557"/>
      <c r="C557"/>
      <c r="D557"/>
      <c r="E557"/>
      <c r="F557"/>
      <c r="G557" s="40"/>
      <c r="H557" s="40"/>
      <c r="I557" s="40"/>
      <c r="J557" s="40"/>
      <c r="K557" s="40"/>
    </row>
    <row r="558" spans="2:11" s="48" customFormat="1" ht="22.15" customHeight="1" x14ac:dyDescent="0.25">
      <c r="B558"/>
      <c r="C558"/>
      <c r="D558"/>
      <c r="E558"/>
      <c r="F558"/>
      <c r="G558" s="40"/>
      <c r="H558" s="40"/>
      <c r="I558" s="40"/>
      <c r="J558" s="40"/>
      <c r="K558" s="40"/>
    </row>
  </sheetData>
  <autoFilter ref="B33:K548"/>
  <mergeCells count="36">
    <mergeCell ref="B1:K1"/>
    <mergeCell ref="C19:F19"/>
    <mergeCell ref="C8:F8"/>
    <mergeCell ref="C9:F9"/>
    <mergeCell ref="C10:F10"/>
    <mergeCell ref="C4:F4"/>
    <mergeCell ref="C5:F5"/>
    <mergeCell ref="C11:F11"/>
    <mergeCell ref="C17:F17"/>
    <mergeCell ref="C15:F15"/>
    <mergeCell ref="C12:F12"/>
    <mergeCell ref="C14:F14"/>
    <mergeCell ref="C16:F16"/>
    <mergeCell ref="B6:K6"/>
    <mergeCell ref="C7:F7"/>
    <mergeCell ref="C13:F13"/>
    <mergeCell ref="C25:F25"/>
    <mergeCell ref="C24:F24"/>
    <mergeCell ref="C18:F18"/>
    <mergeCell ref="C21:F21"/>
    <mergeCell ref="C23:F23"/>
    <mergeCell ref="C22:F22"/>
    <mergeCell ref="C20:F20"/>
    <mergeCell ref="C28:F28"/>
    <mergeCell ref="C29:F29"/>
    <mergeCell ref="C31:F31"/>
    <mergeCell ref="C32:E32"/>
    <mergeCell ref="C30:F30"/>
    <mergeCell ref="C26:F26"/>
    <mergeCell ref="D546:F546"/>
    <mergeCell ref="D542:F542"/>
    <mergeCell ref="D544:F544"/>
    <mergeCell ref="D545:F545"/>
    <mergeCell ref="D543:F543"/>
    <mergeCell ref="B34:K34"/>
    <mergeCell ref="C27:F27"/>
  </mergeCells>
  <phoneticPr fontId="4" type="noConversion"/>
  <printOptions horizontalCentered="1"/>
  <pageMargins left="0.39370078740157483" right="0.39370078740157483" top="0.39370078740157483" bottom="0.39370078740157483" header="0.31496062992125984" footer="0.31496062992125984"/>
  <pageSetup paperSize="9" scale="50" fitToHeight="1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 </vt:lpstr>
      <vt:lpstr>'Отчет 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2015-03-18T05:51:59Z</cp:lastPrinted>
  <dcterms:created xsi:type="dcterms:W3CDTF">2006-09-16T00:00:00Z</dcterms:created>
  <dcterms:modified xsi:type="dcterms:W3CDTF">2015-03-25T05:17:14Z</dcterms:modified>
</cp:coreProperties>
</file>