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20\"/>
    </mc:Choice>
  </mc:AlternateContent>
  <bookViews>
    <workbookView xWindow="0" yWindow="0" windowWidth="28800" windowHeight="11832"/>
  </bookViews>
  <sheets>
    <sheet name="Лист1" sheetId="1" r:id="rId1"/>
  </sheets>
  <externalReferences>
    <externalReference r:id="rId2"/>
  </externalReferences>
  <definedNames>
    <definedName name="_xlnm.Print_Titles" localSheetId="0">Лист1!$5:$7</definedName>
    <definedName name="_xlnm.Print_Area" localSheetId="0">Лист1!$A$1:$O$26</definedName>
  </definedNames>
  <calcPr calcId="152511"/>
</workbook>
</file>

<file path=xl/calcChain.xml><?xml version="1.0" encoding="utf-8"?>
<calcChain xmlns="http://schemas.openxmlformats.org/spreadsheetml/2006/main">
  <c r="I17" i="1" l="1"/>
  <c r="I11" i="1"/>
  <c r="I22" i="1" s="1"/>
  <c r="J12" i="1"/>
  <c r="M22" i="1" l="1"/>
  <c r="O21" i="1" l="1"/>
  <c r="O19" i="1"/>
  <c r="N19" i="1"/>
  <c r="K19" i="1"/>
  <c r="M20" i="1"/>
  <c r="O18" i="1"/>
  <c r="M18" i="1"/>
  <c r="K17" i="1"/>
  <c r="O17" i="1" s="1"/>
  <c r="O16" i="1"/>
  <c r="M16" i="1"/>
  <c r="O15" i="1"/>
  <c r="M15" i="1"/>
  <c r="O13" i="1"/>
  <c r="N13" i="1"/>
  <c r="M14" i="1"/>
  <c r="M13" i="1"/>
  <c r="K13" i="1"/>
  <c r="O12" i="1"/>
  <c r="M12" i="1"/>
  <c r="K12" i="1"/>
  <c r="M11" i="1"/>
  <c r="K11" i="1"/>
  <c r="O11" i="1" s="1"/>
  <c r="O10" i="1"/>
  <c r="O23" i="1" l="1"/>
  <c r="K9" i="1"/>
  <c r="K15" i="1"/>
  <c r="K21" i="1"/>
  <c r="K18" i="1"/>
  <c r="J19" i="1"/>
  <c r="I19" i="1"/>
  <c r="J17" i="1"/>
  <c r="J16" i="1"/>
  <c r="I16" i="1"/>
  <c r="K16" i="1" s="1"/>
  <c r="I12" i="1"/>
  <c r="J11" i="1"/>
  <c r="F10" i="1"/>
  <c r="M10" i="1" s="1"/>
  <c r="D10" i="1"/>
  <c r="F9" i="1"/>
  <c r="D9" i="1"/>
  <c r="J22" i="1" l="1"/>
  <c r="M19" i="1" l="1"/>
  <c r="M21" i="1"/>
  <c r="M17" i="1"/>
  <c r="L22" i="1" l="1"/>
  <c r="K22" i="1" l="1"/>
</calcChain>
</file>

<file path=xl/sharedStrings.xml><?xml version="1.0" encoding="utf-8"?>
<sst xmlns="http://schemas.openxmlformats.org/spreadsheetml/2006/main" count="84" uniqueCount="56">
  <si>
    <t>№ п/п</t>
  </si>
  <si>
    <t>Объём финансирования (тыс. рублей)</t>
  </si>
  <si>
    <t>Наименование показателей  результатов</t>
  </si>
  <si>
    <t>Фактическое значение показателя на момент разработки программы</t>
  </si>
  <si>
    <t>Год реализации</t>
  </si>
  <si>
    <t>Значение показателя</t>
  </si>
  <si>
    <t>план</t>
  </si>
  <si>
    <t>факт</t>
  </si>
  <si>
    <t>план по программе</t>
  </si>
  <si>
    <t>Оценка эффективности</t>
  </si>
  <si>
    <t>уровень исполнения финансирования, в% (Фi)</t>
  </si>
  <si>
    <t>по каждому мероприятию</t>
  </si>
  <si>
    <t>уровень достижения показателей в % (Пi)</t>
  </si>
  <si>
    <t>по каждому показателю</t>
  </si>
  <si>
    <t xml:space="preserve">средняя арифметическая по показателям </t>
  </si>
  <si>
    <t>результативность расходования средств (Рi)</t>
  </si>
  <si>
    <t>Эффективность программы  (%)</t>
  </si>
  <si>
    <t>ИТОГО</t>
  </si>
  <si>
    <t>Целевое значение показателя на момент окончания действия программы</t>
  </si>
  <si>
    <t>кассовое исполнение</t>
  </si>
  <si>
    <t>х</t>
  </si>
  <si>
    <t>Наименование основного мероприятия (комплекса мероприятий, подпрограмм), обеспечивающих достижения результата</t>
  </si>
  <si>
    <t>средняя арифметическая по мероприятиям</t>
  </si>
  <si>
    <t>Доступность дошкольного образования для детей в возрасте от 1,5 до 3 лет (%) &lt;2&gt;</t>
  </si>
  <si>
    <t>Доля детей в возрасте от 5 до 18 лет, охваченных дополнительным образованием (%) &lt;4&gt;</t>
  </si>
  <si>
    <t xml:space="preserve">Оценка эффективности и результативности реализации муниципальной программы «Развитие образования в городе Пыть-Яхе» за 2020 год
</t>
  </si>
  <si>
    <t>96,4</t>
  </si>
  <si>
    <t>4.2. Обеспечение комплексной безопасности образовательных организаций и учреждений молодежной политики; 4.3. Развитие материально-технической базы образовательных организаций и учреждений молодежной политики</t>
  </si>
  <si>
    <t>2.1. Региональный проект "Современная школа"</t>
  </si>
  <si>
    <t>3.1. Создание условий для реализации государственной молодежной политики в муниципальном образовании; 3.2. Региональный проект  "Социальная активность"; 3.3. Обеспечение развития молодежной политики и патриотического воспитания граждан Российской Федерации.</t>
  </si>
  <si>
    <t>1.6. Организация летнего отдыха и оздоровления детей и молодежи; 4.1.3.  Осуществление отдельного государственного полномочия по организации отдыха и оздоровления детей, в том числе в этнической среде</t>
  </si>
  <si>
    <t>1.7. Развитие системы воспитания, профилактика правонарушений среди несовершеннолетних</t>
  </si>
  <si>
    <t xml:space="preserve">1.4.1. Реализация программы персонифицированного финансирования дополнительного образования  </t>
  </si>
  <si>
    <t>Доля учителей общеобразовательных организаций, вовлеченных в национальную систему профессионального роста педагогических работников, %. &lt;1&gt;</t>
  </si>
  <si>
    <t xml:space="preserve"> 1.2. Региональный проект "Учитель будущего" </t>
  </si>
  <si>
    <t>Численность педагогических работников, участвующих в реализации образовательных программ, включающих основы финансовой грамотности (чел.) &lt;п. 6,  таблицы 8&gt;</t>
  </si>
  <si>
    <t>1.8. Повышение финансовой грамотности</t>
  </si>
  <si>
    <t>1.5.Обеспечение реализации основных и дополнительных общеобразовательных программ в образовательных организациях, расположенных на территории муниципального образования; 4.1.1. 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программам; 4.1.2. 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образования.</t>
  </si>
  <si>
    <t>1.1.Развитие системы дошкольного и общего образования; 1.4. Региональный проект "Успех каждого ребенка".</t>
  </si>
  <si>
    <t>2.2.Региональный проект "Цифровая образовательная среда"; 2.3. Повышение информационной открытости и прозрачности системы образования</t>
  </si>
  <si>
    <t>Доля средств бюджета муниципального образования, выделяемых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бюджета муниципального образования, выделяемых на предоставление услуг в сфере образования (%) &lt;п. 3,  таблицы 8&gt;</t>
  </si>
  <si>
    <t>Доля негосударственных, в том числе некоммерческих организаций, предоставляющих услуги в сфере образования, в общем числе организаций, предоставляющих услуги в сфере образования (%) &lt;п. 5,  таблицы 8&gt;</t>
  </si>
  <si>
    <t>Доля граждан, вовлеченных в добровольческую деятельность (%) &lt;5&gt;</t>
  </si>
  <si>
    <t>Доля молодежи в возрасте от 14 до 30 лет, задействованной в мероприятиях общественных объединений (%) &lt;п. 2,  таблицы 8&gt;</t>
  </si>
  <si>
    <t>Отношение среднего балла единого государственного экзамена (в расчете на 2 обязательных предмета) в 10% школ с лучшими результатами единого государственного экзамена к среднему баллу  единого государственного экзамена (в расчете на 2 обязательных предмета) в 10% школ с худшими результатами единого государственного экзамена &lt;3&gt;</t>
  </si>
  <si>
    <t>Доля 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(%) &lt;6&gt;</t>
  </si>
  <si>
    <t>Удельный вес численности обучающихся, занимающихся в одну смену, в общей численности обучающихся в общеобразовательных организациях, в том числе обучающихся по образовательным программам начального общего, основного общего, среднего общего образования  &lt;п. 1, таблицы 8&gt;</t>
  </si>
  <si>
    <t>Доля обучающихся по программам общего образования, дополнительного образования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программам, %  &lt;7&gt;</t>
  </si>
  <si>
    <t>77</t>
  </si>
  <si>
    <t>0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</si>
  <si>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 (%) &lt;п. 4,  таблицы 8&gt;</t>
  </si>
  <si>
    <t>Исполнитель: Т.Д. Буряк</t>
  </si>
  <si>
    <t>8(3463) 460639</t>
  </si>
  <si>
    <t>-</t>
  </si>
  <si>
    <t>не оценивается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</si>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</sst>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8" x14ac:knownFonts="1">
    <font>
      <sz val="11"/>
      <color theme="1"/>
      <name val="Times New Roman"/>
      <family val="2"/>
      <charset val="204"/>
    </font>
    <font>
      <sz val="10"/>
      <color indexed="8"/>
      <name val="Times New Roman"/>
      <family val="2"/>
      <charset val="204"/>
    </font>
    <font>
      <b/>
      <sz val="10"/>
      <color indexed="8"/>
      <name val="Times New Roman"/>
      <family val="2"/>
      <charset val="204"/>
    </font>
    <font>
      <sz val="8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0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0" fillId="0" borderId="0" xfId="0" applyFont="1" applyAlignment="1">
      <alignment horizontal="center" wrapText="1"/>
    </xf>
    <xf numFmtId="165" fontId="1" fillId="0" borderId="0" xfId="0" applyNumberFormat="1" applyFont="1" applyFill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wrapText="1"/>
    </xf>
    <xf numFmtId="166" fontId="0" fillId="0" borderId="0" xfId="0" applyNumberFormat="1" applyFont="1" applyAlignment="1">
      <alignment horizontal="center" wrapText="1"/>
    </xf>
    <xf numFmtId="166" fontId="1" fillId="0" borderId="0" xfId="0" applyNumberFormat="1" applyFont="1" applyFill="1"/>
    <xf numFmtId="166" fontId="0" fillId="0" borderId="0" xfId="0" applyNumberFormat="1" applyFont="1" applyFill="1" applyAlignment="1">
      <alignment horizontal="center" wrapText="1"/>
    </xf>
    <xf numFmtId="1" fontId="1" fillId="0" borderId="1" xfId="0" applyNumberFormat="1" applyFont="1" applyFill="1" applyBorder="1" applyAlignment="1">
      <alignment horizontal="center"/>
    </xf>
    <xf numFmtId="165" fontId="1" fillId="0" borderId="0" xfId="0" applyNumberFormat="1" applyFont="1" applyAlignment="1">
      <alignment wrapText="1"/>
    </xf>
    <xf numFmtId="0" fontId="6" fillId="0" borderId="0" xfId="0" applyFont="1" applyFill="1" applyAlignment="1">
      <alignment horizontal="left"/>
    </xf>
    <xf numFmtId="164" fontId="1" fillId="0" borderId="0" xfId="1" applyNumberFormat="1" applyFont="1" applyAlignment="1">
      <alignment wrapText="1"/>
    </xf>
    <xf numFmtId="164" fontId="1" fillId="0" borderId="0" xfId="0" applyNumberFormat="1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 shrinkToFit="1"/>
    </xf>
    <xf numFmtId="166" fontId="1" fillId="2" borderId="1" xfId="1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 shrinkToFit="1"/>
    </xf>
    <xf numFmtId="166" fontId="1" fillId="2" borderId="1" xfId="1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166" fontId="1" fillId="2" borderId="3" xfId="1" applyNumberFormat="1" applyFont="1" applyFill="1" applyBorder="1" applyAlignment="1">
      <alignment horizontal="center" vertical="center"/>
    </xf>
    <xf numFmtId="166" fontId="1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6" fontId="1" fillId="2" borderId="2" xfId="1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165" fontId="1" fillId="2" borderId="3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/>
    </xf>
    <xf numFmtId="164" fontId="2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 shrinkToFit="1"/>
    </xf>
    <xf numFmtId="0" fontId="1" fillId="2" borderId="2" xfId="0" applyFont="1" applyFill="1" applyBorder="1" applyAlignment="1">
      <alignment horizontal="center" vertical="top" wrapText="1" shrinkToFit="1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obraz\Obrazovanie\&#1054;&#1052;&#1069;&#1080;&#1052;&#1047;\&#1054;&#1073;&#1097;&#1072;&#1103;%20&#1087;&#1072;&#1087;&#1082;&#1072;\&#1055;&#1056;&#1054;&#1043;&#1056;&#1040;&#1052;&#1052;&#1040;%20&#1056;&#1040;&#1047;&#1042;&#1048;&#1058;&#1048;&#1045;%20&#1054;&#1041;&#1056;&#1040;&#1047;&#1054;&#1042;&#1040;&#1053;&#1048;&#1071;\2020\&#1055;&#1086;&#1089;&#1090;&#1072;&#1085;&#1086;&#1074;&#1083;&#1077;&#1085;&#1080;&#1077;\&#1054;&#1089;&#1085;&#1086;&#1074;&#1085;&#1099;&#1077;%20&#1080;&#1079;&#1084;&#1077;&#1085;&#1077;&#1085;&#1080;&#1103;%20&#1076;&#1083;&#1103;%20&#1087;&#1086;&#1103;&#1089;&#1085;&#1080;&#1090;&#1077;&#1083;&#1100;&#1085;&#1086;&#1081;%20&#1079;&#1072;&#1087;&#1080;&#1089;&#1082;&#1080;%20&#1086;&#1090;%2024.12.2020++++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"/>
      <sheetName val="целевые новые"/>
      <sheetName val="целевые"/>
      <sheetName val="Иные целевые"/>
      <sheetName val="оценка эффект"/>
      <sheetName val="проекты"/>
      <sheetName val="план мероприятий"/>
      <sheetName val="МЗ"/>
      <sheetName val="Роспись 31.03.2019"/>
      <sheetName val="финансы"/>
      <sheetName val="пз2020"/>
      <sheetName val="стройка"/>
    </sheetNames>
    <sheetDataSet>
      <sheetData sheetId="0"/>
      <sheetData sheetId="1"/>
      <sheetData sheetId="2"/>
      <sheetData sheetId="3"/>
      <sheetData sheetId="4">
        <row r="7">
          <cell r="D7">
            <v>0</v>
          </cell>
          <cell r="F7">
            <v>0</v>
          </cell>
        </row>
        <row r="8">
          <cell r="D8" t="str">
            <v>-</v>
          </cell>
          <cell r="F8">
            <v>3450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abSelected="1" view="pageBreakPreview" topLeftCell="A13" zoomScale="60" zoomScaleNormal="80" workbookViewId="0">
      <selection activeCell="I17" sqref="I17"/>
    </sheetView>
  </sheetViews>
  <sheetFormatPr defaultColWidth="9.109375" defaultRowHeight="13.2" x14ac:dyDescent="0.25"/>
  <cols>
    <col min="1" max="1" width="5.5546875" style="10" customWidth="1"/>
    <col min="2" max="2" width="47.5546875" style="27" customWidth="1"/>
    <col min="3" max="3" width="36.6640625" style="1" customWidth="1"/>
    <col min="4" max="4" width="11.44140625" style="30" customWidth="1"/>
    <col min="5" max="5" width="11.5546875" style="8" customWidth="1"/>
    <col min="6" max="6" width="9" style="32" customWidth="1"/>
    <col min="7" max="7" width="10" style="19" customWidth="1"/>
    <col min="8" max="8" width="8.33203125" style="20" customWidth="1"/>
    <col min="9" max="9" width="13.44140625" style="15" customWidth="1"/>
    <col min="10" max="10" width="11.5546875" style="15" customWidth="1"/>
    <col min="11" max="11" width="11.44140625" style="1" customWidth="1"/>
    <col min="12" max="12" width="15.5546875" style="6" customWidth="1"/>
    <col min="13" max="13" width="11" style="7" customWidth="1"/>
    <col min="14" max="14" width="12.109375" style="11" customWidth="1"/>
    <col min="15" max="15" width="17.33203125" style="25" customWidth="1"/>
    <col min="16" max="16" width="10" style="1" bestFit="1" customWidth="1"/>
    <col min="17" max="17" width="9.109375" style="1"/>
    <col min="18" max="16384" width="9.109375" style="2"/>
  </cols>
  <sheetData>
    <row r="1" spans="1:17" x14ac:dyDescent="0.25">
      <c r="O1" s="25" t="s">
        <v>55</v>
      </c>
    </row>
    <row r="3" spans="1:17" ht="15" customHeight="1" x14ac:dyDescent="0.3">
      <c r="A3" s="80" t="s">
        <v>25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7" ht="13.8" x14ac:dyDescent="0.25">
      <c r="B4" s="14"/>
      <c r="C4" s="14"/>
      <c r="D4" s="31"/>
      <c r="E4" s="14"/>
      <c r="F4" s="33"/>
      <c r="G4" s="21"/>
      <c r="H4" s="21"/>
      <c r="I4" s="21"/>
      <c r="J4" s="21"/>
      <c r="K4" s="14"/>
      <c r="L4" s="14"/>
      <c r="M4" s="14"/>
      <c r="N4" s="14"/>
    </row>
    <row r="5" spans="1:17" ht="47.25" customHeight="1" x14ac:dyDescent="0.25">
      <c r="A5" s="85" t="s">
        <v>0</v>
      </c>
      <c r="B5" s="92" t="s">
        <v>2</v>
      </c>
      <c r="C5" s="84" t="s">
        <v>21</v>
      </c>
      <c r="D5" s="89" t="s">
        <v>3</v>
      </c>
      <c r="E5" s="84" t="s">
        <v>4</v>
      </c>
      <c r="F5" s="90" t="s">
        <v>5</v>
      </c>
      <c r="G5" s="90"/>
      <c r="H5" s="86" t="s">
        <v>18</v>
      </c>
      <c r="I5" s="91" t="s">
        <v>1</v>
      </c>
      <c r="J5" s="91"/>
      <c r="K5" s="84" t="s">
        <v>9</v>
      </c>
      <c r="L5" s="84"/>
      <c r="M5" s="84"/>
      <c r="N5" s="84"/>
      <c r="O5" s="84"/>
    </row>
    <row r="6" spans="1:17" ht="40.5" customHeight="1" x14ac:dyDescent="0.25">
      <c r="A6" s="85"/>
      <c r="B6" s="93"/>
      <c r="C6" s="84"/>
      <c r="D6" s="89"/>
      <c r="E6" s="84"/>
      <c r="F6" s="101" t="s">
        <v>6</v>
      </c>
      <c r="G6" s="102" t="s">
        <v>7</v>
      </c>
      <c r="H6" s="87"/>
      <c r="I6" s="91" t="s">
        <v>8</v>
      </c>
      <c r="J6" s="91" t="s">
        <v>19</v>
      </c>
      <c r="K6" s="84" t="s">
        <v>10</v>
      </c>
      <c r="L6" s="84"/>
      <c r="M6" s="84" t="s">
        <v>12</v>
      </c>
      <c r="N6" s="84"/>
      <c r="O6" s="78" t="s">
        <v>15</v>
      </c>
    </row>
    <row r="7" spans="1:17" ht="57.75" customHeight="1" x14ac:dyDescent="0.25">
      <c r="A7" s="85"/>
      <c r="B7" s="94"/>
      <c r="C7" s="84"/>
      <c r="D7" s="89"/>
      <c r="E7" s="84"/>
      <c r="F7" s="101"/>
      <c r="G7" s="102"/>
      <c r="H7" s="88"/>
      <c r="I7" s="91"/>
      <c r="J7" s="91"/>
      <c r="K7" s="17" t="s">
        <v>11</v>
      </c>
      <c r="L7" s="29" t="s">
        <v>22</v>
      </c>
      <c r="M7" s="17" t="s">
        <v>13</v>
      </c>
      <c r="N7" s="12" t="s">
        <v>14</v>
      </c>
      <c r="O7" s="79"/>
    </row>
    <row r="8" spans="1:17" s="3" customFormat="1" x14ac:dyDescent="0.25">
      <c r="A8" s="18">
        <v>1</v>
      </c>
      <c r="B8" s="28">
        <v>2</v>
      </c>
      <c r="C8" s="4">
        <v>3</v>
      </c>
      <c r="D8" s="9">
        <v>4</v>
      </c>
      <c r="E8" s="18">
        <v>5</v>
      </c>
      <c r="F8" s="34">
        <v>6</v>
      </c>
      <c r="G8" s="22">
        <v>7</v>
      </c>
      <c r="H8" s="23">
        <v>8</v>
      </c>
      <c r="I8" s="16">
        <v>9</v>
      </c>
      <c r="J8" s="16">
        <v>10</v>
      </c>
      <c r="K8" s="4">
        <v>11</v>
      </c>
      <c r="L8" s="4">
        <v>12</v>
      </c>
      <c r="M8" s="18">
        <v>13</v>
      </c>
      <c r="N8" s="13">
        <v>14</v>
      </c>
      <c r="O8" s="5">
        <v>15</v>
      </c>
      <c r="P8" s="6"/>
      <c r="Q8" s="6"/>
    </row>
    <row r="9" spans="1:17" s="47" customFormat="1" ht="89.25" customHeight="1" x14ac:dyDescent="0.25">
      <c r="A9" s="39">
        <v>1</v>
      </c>
      <c r="B9" s="40" t="s">
        <v>33</v>
      </c>
      <c r="C9" s="41" t="s">
        <v>34</v>
      </c>
      <c r="D9" s="42">
        <f>'[1]оценка эффект'!$D$7</f>
        <v>0</v>
      </c>
      <c r="E9" s="43">
        <v>2020</v>
      </c>
      <c r="F9" s="44">
        <f>'[1]оценка эффект'!$F$7</f>
        <v>0</v>
      </c>
      <c r="G9" s="44">
        <v>0</v>
      </c>
      <c r="H9" s="44">
        <v>50</v>
      </c>
      <c r="I9" s="60">
        <v>259.89999999999998</v>
      </c>
      <c r="J9" s="60">
        <v>259.89999999999998</v>
      </c>
      <c r="K9" s="76">
        <f>J9/I9</f>
        <v>1</v>
      </c>
      <c r="L9" s="75" t="s">
        <v>53</v>
      </c>
      <c r="M9" s="24" t="s">
        <v>53</v>
      </c>
      <c r="N9" s="45" t="s">
        <v>53</v>
      </c>
      <c r="O9" s="45" t="s">
        <v>54</v>
      </c>
      <c r="P9" s="46"/>
      <c r="Q9" s="46"/>
    </row>
    <row r="10" spans="1:17" s="47" customFormat="1" ht="66" customHeight="1" x14ac:dyDescent="0.25">
      <c r="A10" s="48">
        <v>2</v>
      </c>
      <c r="B10" s="40" t="s">
        <v>35</v>
      </c>
      <c r="C10" s="41" t="s">
        <v>36</v>
      </c>
      <c r="D10" s="42" t="str">
        <f>'[1]оценка эффект'!$D$8</f>
        <v>-</v>
      </c>
      <c r="E10" s="43">
        <v>2020</v>
      </c>
      <c r="F10" s="44">
        <f>'[1]оценка эффект'!$F$8</f>
        <v>3450</v>
      </c>
      <c r="G10" s="44">
        <v>3357</v>
      </c>
      <c r="H10" s="44">
        <v>4000</v>
      </c>
      <c r="I10" s="60">
        <v>0</v>
      </c>
      <c r="J10" s="60">
        <v>0</v>
      </c>
      <c r="K10" s="76">
        <v>1</v>
      </c>
      <c r="L10" s="75" t="s">
        <v>53</v>
      </c>
      <c r="M10" s="24">
        <f t="shared" ref="M10:M16" si="0">G10/F10</f>
        <v>0.97304347826086957</v>
      </c>
      <c r="N10" s="45" t="s">
        <v>53</v>
      </c>
      <c r="O10" s="45">
        <f>M10/K10</f>
        <v>0.97304347826086957</v>
      </c>
      <c r="P10" s="46"/>
      <c r="Q10" s="46"/>
    </row>
    <row r="11" spans="1:17" s="46" customFormat="1" ht="250.8" x14ac:dyDescent="0.25">
      <c r="A11" s="39">
        <v>3</v>
      </c>
      <c r="B11" s="49" t="s">
        <v>23</v>
      </c>
      <c r="C11" s="50" t="s">
        <v>37</v>
      </c>
      <c r="D11" s="51">
        <v>71.8</v>
      </c>
      <c r="E11" s="52">
        <v>2020</v>
      </c>
      <c r="F11" s="53">
        <v>93.2</v>
      </c>
      <c r="G11" s="53">
        <v>99.8</v>
      </c>
      <c r="H11" s="53">
        <v>100</v>
      </c>
      <c r="I11" s="60">
        <f>1646789.8+54756.6+22767</f>
        <v>1724313.4000000001</v>
      </c>
      <c r="J11" s="60">
        <f>1575637.9+46850.95+19713.75</f>
        <v>1642202.5999999999</v>
      </c>
      <c r="K11" s="76">
        <f>J11/I11</f>
        <v>0.95238058232337564</v>
      </c>
      <c r="L11" s="75" t="s">
        <v>53</v>
      </c>
      <c r="M11" s="24">
        <f t="shared" si="0"/>
        <v>1.0708154506437768</v>
      </c>
      <c r="N11" s="45" t="s">
        <v>53</v>
      </c>
      <c r="O11" s="45">
        <f>M11/K11</f>
        <v>1.1243566600565018</v>
      </c>
    </row>
    <row r="12" spans="1:17" s="47" customFormat="1" ht="57.75" customHeight="1" x14ac:dyDescent="0.25">
      <c r="A12" s="48">
        <v>4</v>
      </c>
      <c r="B12" s="40" t="s">
        <v>24</v>
      </c>
      <c r="C12" s="50" t="s">
        <v>38</v>
      </c>
      <c r="D12" s="44" t="s">
        <v>26</v>
      </c>
      <c r="E12" s="52">
        <v>2020</v>
      </c>
      <c r="F12" s="44">
        <v>96.4</v>
      </c>
      <c r="G12" s="44">
        <v>64.8</v>
      </c>
      <c r="H12" s="44">
        <v>96.4</v>
      </c>
      <c r="I12" s="77">
        <f>1499.9+44016.1-6510.5</f>
        <v>39005.5</v>
      </c>
      <c r="J12" s="77">
        <f>1481.7+40351.7-6510.5</f>
        <v>35322.899999999994</v>
      </c>
      <c r="K12" s="76">
        <f>J12/I12</f>
        <v>0.90558767353321956</v>
      </c>
      <c r="L12" s="75" t="s">
        <v>53</v>
      </c>
      <c r="M12" s="24">
        <f t="shared" si="0"/>
        <v>0.67219917012448127</v>
      </c>
      <c r="N12" s="45" t="s">
        <v>53</v>
      </c>
      <c r="O12" s="56">
        <f>M12/K12</f>
        <v>0.74227950508849661</v>
      </c>
      <c r="P12" s="46"/>
      <c r="Q12" s="46"/>
    </row>
    <row r="13" spans="1:17" s="47" customFormat="1" ht="96.75" customHeight="1" x14ac:dyDescent="0.25">
      <c r="A13" s="39">
        <v>5</v>
      </c>
      <c r="B13" s="49" t="s">
        <v>40</v>
      </c>
      <c r="C13" s="97" t="s">
        <v>32</v>
      </c>
      <c r="D13" s="54">
        <v>10</v>
      </c>
      <c r="E13" s="52">
        <v>2020</v>
      </c>
      <c r="F13" s="55">
        <v>15</v>
      </c>
      <c r="G13" s="55">
        <v>1.4</v>
      </c>
      <c r="H13" s="55">
        <v>15</v>
      </c>
      <c r="I13" s="103">
        <v>6510.5</v>
      </c>
      <c r="J13" s="103">
        <v>6510.5</v>
      </c>
      <c r="K13" s="99">
        <f>J13/I13</f>
        <v>1</v>
      </c>
      <c r="L13" s="75" t="s">
        <v>53</v>
      </c>
      <c r="M13" s="24">
        <f t="shared" si="0"/>
        <v>9.3333333333333324E-2</v>
      </c>
      <c r="N13" s="95">
        <f>(M13+M14)/2</f>
        <v>0.57025157232704404</v>
      </c>
      <c r="O13" s="95">
        <f>N13/K13</f>
        <v>0.57025157232704404</v>
      </c>
      <c r="P13" s="46"/>
      <c r="Q13" s="46"/>
    </row>
    <row r="14" spans="1:17" s="47" customFormat="1" ht="75" customHeight="1" x14ac:dyDescent="0.25">
      <c r="A14" s="48">
        <v>6</v>
      </c>
      <c r="B14" s="49" t="s">
        <v>41</v>
      </c>
      <c r="C14" s="98"/>
      <c r="D14" s="42">
        <v>4.3</v>
      </c>
      <c r="E14" s="52">
        <v>2020</v>
      </c>
      <c r="F14" s="42">
        <v>5.3</v>
      </c>
      <c r="G14" s="42">
        <v>5.55</v>
      </c>
      <c r="H14" s="42">
        <v>6</v>
      </c>
      <c r="I14" s="104"/>
      <c r="J14" s="104"/>
      <c r="K14" s="100"/>
      <c r="L14" s="75" t="s">
        <v>53</v>
      </c>
      <c r="M14" s="24">
        <f t="shared" si="0"/>
        <v>1.0471698113207548</v>
      </c>
      <c r="N14" s="96"/>
      <c r="O14" s="96"/>
      <c r="P14" s="46"/>
      <c r="Q14" s="46"/>
    </row>
    <row r="15" spans="1:17" s="47" customFormat="1" ht="102" customHeight="1" x14ac:dyDescent="0.25">
      <c r="A15" s="39">
        <v>7</v>
      </c>
      <c r="B15" s="40" t="s">
        <v>42</v>
      </c>
      <c r="C15" s="50" t="s">
        <v>31</v>
      </c>
      <c r="D15" s="58">
        <v>9.5</v>
      </c>
      <c r="E15" s="52">
        <v>2020</v>
      </c>
      <c r="F15" s="59">
        <v>16</v>
      </c>
      <c r="G15" s="44">
        <v>18.100000000000001</v>
      </c>
      <c r="H15" s="44">
        <v>20</v>
      </c>
      <c r="I15" s="60">
        <v>4726.5</v>
      </c>
      <c r="J15" s="60">
        <v>4726.5</v>
      </c>
      <c r="K15" s="24">
        <f>J15/I15</f>
        <v>1</v>
      </c>
      <c r="L15" s="75" t="s">
        <v>53</v>
      </c>
      <c r="M15" s="24">
        <f t="shared" si="0"/>
        <v>1.1312500000000001</v>
      </c>
      <c r="N15" s="45" t="s">
        <v>53</v>
      </c>
      <c r="O15" s="61">
        <f>M15/K15</f>
        <v>1.1312500000000001</v>
      </c>
      <c r="P15" s="46"/>
      <c r="Q15" s="46"/>
    </row>
    <row r="16" spans="1:17" s="47" customFormat="1" ht="105" customHeight="1" x14ac:dyDescent="0.25">
      <c r="A16" s="48">
        <v>8</v>
      </c>
      <c r="B16" s="40" t="s">
        <v>50</v>
      </c>
      <c r="C16" s="50" t="s">
        <v>30</v>
      </c>
      <c r="D16" s="58">
        <v>96.5</v>
      </c>
      <c r="E16" s="52">
        <v>2020</v>
      </c>
      <c r="F16" s="59">
        <v>98</v>
      </c>
      <c r="G16" s="58">
        <v>73.099999999999994</v>
      </c>
      <c r="H16" s="59">
        <v>98</v>
      </c>
      <c r="I16" s="60">
        <f>4043.5+0</f>
        <v>4043.5</v>
      </c>
      <c r="J16" s="62">
        <f>4033.6</f>
        <v>4033.6</v>
      </c>
      <c r="K16" s="24">
        <f t="shared" ref="K16:K18" si="1">J16/I16</f>
        <v>0.99755162606652648</v>
      </c>
      <c r="L16" s="75" t="s">
        <v>53</v>
      </c>
      <c r="M16" s="24">
        <f t="shared" si="0"/>
        <v>0.74591836734693873</v>
      </c>
      <c r="N16" s="45" t="s">
        <v>53</v>
      </c>
      <c r="O16" s="61">
        <f>M16/K16</f>
        <v>0.74774913684236088</v>
      </c>
      <c r="P16" s="46"/>
      <c r="Q16" s="46"/>
    </row>
    <row r="17" spans="1:18" s="47" customFormat="1" ht="127.5" customHeight="1" x14ac:dyDescent="0.25">
      <c r="A17" s="39">
        <v>9</v>
      </c>
      <c r="B17" s="49" t="s">
        <v>43</v>
      </c>
      <c r="C17" s="63" t="s">
        <v>29</v>
      </c>
      <c r="D17" s="58">
        <v>23.7</v>
      </c>
      <c r="E17" s="52">
        <v>2020</v>
      </c>
      <c r="F17" s="58">
        <v>24.1</v>
      </c>
      <c r="G17" s="59">
        <v>24.1</v>
      </c>
      <c r="H17" s="59">
        <v>26.7</v>
      </c>
      <c r="I17" s="64">
        <f>35942.2+40+69513.7</f>
        <v>105495.9</v>
      </c>
      <c r="J17" s="64">
        <f>31502.97+40+66433.87</f>
        <v>97976.84</v>
      </c>
      <c r="K17" s="24">
        <f>J17/I17</f>
        <v>0.92872651922965732</v>
      </c>
      <c r="L17" s="75" t="s">
        <v>53</v>
      </c>
      <c r="M17" s="24">
        <f t="shared" ref="M17:M21" si="2">G17/F17</f>
        <v>1</v>
      </c>
      <c r="N17" s="45" t="s">
        <v>53</v>
      </c>
      <c r="O17" s="45">
        <f>M17/K17</f>
        <v>1.0767432385041198</v>
      </c>
      <c r="P17" s="46"/>
      <c r="Q17" s="46"/>
    </row>
    <row r="18" spans="1:18" s="47" customFormat="1" ht="102" customHeight="1" x14ac:dyDescent="0.25">
      <c r="A18" s="48">
        <v>10</v>
      </c>
      <c r="B18" s="49" t="s">
        <v>44</v>
      </c>
      <c r="C18" s="63" t="s">
        <v>28</v>
      </c>
      <c r="D18" s="58">
        <v>1.41</v>
      </c>
      <c r="E18" s="52">
        <v>2020</v>
      </c>
      <c r="F18" s="65">
        <v>1.39</v>
      </c>
      <c r="G18" s="59">
        <v>1.1299999999999999</v>
      </c>
      <c r="H18" s="65">
        <v>1.35</v>
      </c>
      <c r="I18" s="60">
        <v>175</v>
      </c>
      <c r="J18" s="60">
        <v>175</v>
      </c>
      <c r="K18" s="24">
        <f t="shared" si="1"/>
        <v>1</v>
      </c>
      <c r="L18" s="75" t="s">
        <v>53</v>
      </c>
      <c r="M18" s="24">
        <f>G18/F18</f>
        <v>0.81294964028776973</v>
      </c>
      <c r="N18" s="61" t="s">
        <v>53</v>
      </c>
      <c r="O18" s="45">
        <f>M18/K18</f>
        <v>0.81294964028776973</v>
      </c>
      <c r="P18" s="46"/>
      <c r="Q18" s="46"/>
    </row>
    <row r="19" spans="1:18" s="47" customFormat="1" ht="66" x14ac:dyDescent="0.25">
      <c r="A19" s="39">
        <v>11</v>
      </c>
      <c r="B19" s="40" t="s">
        <v>45</v>
      </c>
      <c r="C19" s="97" t="s">
        <v>27</v>
      </c>
      <c r="D19" s="58">
        <v>88</v>
      </c>
      <c r="E19" s="52">
        <v>2020</v>
      </c>
      <c r="F19" s="59">
        <v>95.6</v>
      </c>
      <c r="G19" s="59">
        <v>95.6</v>
      </c>
      <c r="H19" s="59">
        <v>95.6</v>
      </c>
      <c r="I19" s="103">
        <f>17441.08+95451.29</f>
        <v>112892.37</v>
      </c>
      <c r="J19" s="103">
        <f>17441.03+19988.11</f>
        <v>37429.14</v>
      </c>
      <c r="K19" s="99">
        <f>J19/I19</f>
        <v>0.33154711872910453</v>
      </c>
      <c r="L19" s="75" t="s">
        <v>53</v>
      </c>
      <c r="M19" s="24">
        <f>G19/F19</f>
        <v>1</v>
      </c>
      <c r="N19" s="95">
        <f>(M19+M20)/2</f>
        <v>1.0509138381201044</v>
      </c>
      <c r="O19" s="95">
        <f>N19/K19</f>
        <v>3.1697269520799822</v>
      </c>
      <c r="P19" s="46"/>
      <c r="Q19" s="46"/>
      <c r="R19" s="66"/>
    </row>
    <row r="20" spans="1:18" s="47" customFormat="1" ht="93.75" customHeight="1" x14ac:dyDescent="0.25">
      <c r="A20" s="48">
        <v>12</v>
      </c>
      <c r="B20" s="40" t="s">
        <v>46</v>
      </c>
      <c r="C20" s="98"/>
      <c r="D20" s="59" t="s">
        <v>48</v>
      </c>
      <c r="E20" s="52">
        <v>2020</v>
      </c>
      <c r="F20" s="59">
        <v>76.599999999999994</v>
      </c>
      <c r="G20" s="59">
        <v>84.4</v>
      </c>
      <c r="H20" s="59">
        <v>100</v>
      </c>
      <c r="I20" s="104"/>
      <c r="J20" s="104"/>
      <c r="K20" s="100"/>
      <c r="L20" s="75" t="s">
        <v>53</v>
      </c>
      <c r="M20" s="24">
        <f>G20/F20</f>
        <v>1.1018276762402091</v>
      </c>
      <c r="N20" s="96"/>
      <c r="O20" s="96"/>
      <c r="P20" s="46"/>
      <c r="Q20" s="46"/>
    </row>
    <row r="21" spans="1:18" s="47" customFormat="1" ht="123" customHeight="1" x14ac:dyDescent="0.25">
      <c r="A21" s="57">
        <v>13</v>
      </c>
      <c r="B21" s="40" t="s">
        <v>47</v>
      </c>
      <c r="C21" s="50" t="s">
        <v>39</v>
      </c>
      <c r="D21" s="59" t="s">
        <v>49</v>
      </c>
      <c r="E21" s="52">
        <v>2020</v>
      </c>
      <c r="F21" s="59">
        <v>15</v>
      </c>
      <c r="G21" s="59">
        <v>15</v>
      </c>
      <c r="H21" s="59">
        <v>90</v>
      </c>
      <c r="I21" s="60">
        <v>328.4</v>
      </c>
      <c r="J21" s="60">
        <v>328.4</v>
      </c>
      <c r="K21" s="24">
        <f>J21/I21</f>
        <v>1</v>
      </c>
      <c r="L21" s="75" t="s">
        <v>53</v>
      </c>
      <c r="M21" s="24">
        <f t="shared" si="2"/>
        <v>1</v>
      </c>
      <c r="N21" s="61" t="s">
        <v>53</v>
      </c>
      <c r="O21" s="45">
        <f>M21/K21</f>
        <v>1</v>
      </c>
      <c r="P21" s="46"/>
      <c r="Q21" s="46"/>
    </row>
    <row r="22" spans="1:18" s="73" customFormat="1" x14ac:dyDescent="0.25">
      <c r="A22" s="67"/>
      <c r="B22" s="68" t="s">
        <v>17</v>
      </c>
      <c r="C22" s="69"/>
      <c r="D22" s="70" t="s">
        <v>20</v>
      </c>
      <c r="E22" s="67" t="s">
        <v>20</v>
      </c>
      <c r="F22" s="70" t="s">
        <v>20</v>
      </c>
      <c r="G22" s="26" t="s">
        <v>20</v>
      </c>
      <c r="H22" s="67" t="s">
        <v>20</v>
      </c>
      <c r="I22" s="71">
        <f>SUM(I9:I21)</f>
        <v>1997750.9699999997</v>
      </c>
      <c r="J22" s="71">
        <f>SUM(J9:J21)</f>
        <v>1828965.3799999997</v>
      </c>
      <c r="K22" s="26">
        <f>J22/I22</f>
        <v>0.91551219719843258</v>
      </c>
      <c r="L22" s="26" t="str">
        <f>L9</f>
        <v>-</v>
      </c>
      <c r="M22" s="26">
        <f>AVERAGE(M10:M21)</f>
        <v>0.88737557729651118</v>
      </c>
      <c r="N22" s="26" t="s">
        <v>20</v>
      </c>
      <c r="O22" s="26" t="s">
        <v>20</v>
      </c>
      <c r="P22" s="72"/>
      <c r="Q22" s="72"/>
    </row>
    <row r="23" spans="1:18" s="47" customFormat="1" x14ac:dyDescent="0.25">
      <c r="A23" s="81" t="s">
        <v>16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3"/>
      <c r="O23" s="74">
        <f>(O10+O11+O12+O13+O15+O16+O17+O18+O19+O21)/10</f>
        <v>1.1348350183447145</v>
      </c>
      <c r="P23" s="46"/>
      <c r="Q23" s="46"/>
    </row>
    <row r="24" spans="1:18" x14ac:dyDescent="0.25">
      <c r="A24" s="2"/>
      <c r="B24" s="2"/>
      <c r="K24" s="37"/>
      <c r="M24" s="38"/>
      <c r="N24" s="38"/>
    </row>
    <row r="25" spans="1:18" x14ac:dyDescent="0.25">
      <c r="A25" s="36"/>
      <c r="B25" s="27" t="s">
        <v>51</v>
      </c>
      <c r="K25" s="35"/>
    </row>
    <row r="26" spans="1:18" x14ac:dyDescent="0.25">
      <c r="B26" s="27" t="s">
        <v>52</v>
      </c>
    </row>
  </sheetData>
  <mergeCells count="30">
    <mergeCell ref="O13:O14"/>
    <mergeCell ref="O19:O20"/>
    <mergeCell ref="I13:I14"/>
    <mergeCell ref="I19:I20"/>
    <mergeCell ref="J13:J14"/>
    <mergeCell ref="J19:J20"/>
    <mergeCell ref="N19:N20"/>
    <mergeCell ref="C13:C14"/>
    <mergeCell ref="K19:K20"/>
    <mergeCell ref="K13:K14"/>
    <mergeCell ref="I6:I7"/>
    <mergeCell ref="J6:J7"/>
    <mergeCell ref="F6:F7"/>
    <mergeCell ref="G6:G7"/>
    <mergeCell ref="O6:O7"/>
    <mergeCell ref="A3:O3"/>
    <mergeCell ref="A23:N23"/>
    <mergeCell ref="C5:C7"/>
    <mergeCell ref="A5:A7"/>
    <mergeCell ref="K5:O5"/>
    <mergeCell ref="K6:L6"/>
    <mergeCell ref="H5:H7"/>
    <mergeCell ref="D5:D7"/>
    <mergeCell ref="F5:G5"/>
    <mergeCell ref="I5:J5"/>
    <mergeCell ref="E5:E7"/>
    <mergeCell ref="M6:N6"/>
    <mergeCell ref="B5:B7"/>
    <mergeCell ref="N13:N14"/>
    <mergeCell ref="C19:C20"/>
  </mergeCells>
  <phoneticPr fontId="3" type="noConversion"/>
  <pageMargins left="0.70866141732283472" right="0.31496062992125984" top="0" bottom="0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Фатхиева</dc:creator>
  <cp:lastModifiedBy>Ирина Никитина</cp:lastModifiedBy>
  <cp:lastPrinted>2021-02-25T06:24:04Z</cp:lastPrinted>
  <dcterms:created xsi:type="dcterms:W3CDTF">2017-01-10T06:16:53Z</dcterms:created>
  <dcterms:modified xsi:type="dcterms:W3CDTF">2021-02-25T06:24:09Z</dcterms:modified>
</cp:coreProperties>
</file>