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ellerEV\Desktop\ОРВ\ОРВ 2022\КИЯН\"/>
    </mc:Choice>
  </mc:AlternateContent>
  <bookViews>
    <workbookView xWindow="0" yWindow="0" windowWidth="20175" windowHeight="10380" firstSheet="2" activeTab="2"/>
  </bookViews>
  <sheets>
    <sheet name="Пример зап.формы" sheetId="1" state="hidden" r:id="rId1"/>
    <sheet name="Пример зап.формы единоврем.)" sheetId="2" state="hidden" r:id="rId2"/>
    <sheet name="расходы " sheetId="4" r:id="rId3"/>
  </sheets>
  <definedNames>
    <definedName name="_xlnm.Print_Area" localSheetId="0">'Пример зап.формы'!$A$1:$I$48</definedName>
    <definedName name="_xlnm.Print_Area" localSheetId="1">'Пример зап.формы единоврем.)'!$A$1:$I$48</definedName>
    <definedName name="_xlnm.Print_Area" localSheetId="2">'расходы '!$A$1:$I$48</definedName>
  </definedNames>
  <calcPr calcId="152511"/>
</workbook>
</file>

<file path=xl/calcChain.xml><?xml version="1.0" encoding="utf-8"?>
<calcChain xmlns="http://schemas.openxmlformats.org/spreadsheetml/2006/main">
  <c r="H24" i="4" l="1"/>
  <c r="H21" i="4"/>
  <c r="H20" i="4"/>
  <c r="H18" i="4"/>
  <c r="H17" i="4"/>
  <c r="H16" i="4" s="1"/>
  <c r="H19" i="4" s="1"/>
  <c r="H12" i="4"/>
  <c r="H10" i="4"/>
  <c r="H11" i="4" s="1"/>
  <c r="H41" i="4"/>
  <c r="H39" i="4"/>
  <c r="H37" i="4"/>
  <c r="H40" i="4" s="1"/>
  <c r="H38" i="4"/>
  <c r="H33" i="4"/>
  <c r="H31" i="4"/>
  <c r="H32" i="4" s="1"/>
  <c r="H35" i="4" s="1"/>
  <c r="H41" i="2"/>
  <c r="H39" i="2"/>
  <c r="H37" i="2"/>
  <c r="H40" i="2"/>
  <c r="H38" i="2"/>
  <c r="H33" i="2"/>
  <c r="H31" i="2"/>
  <c r="H32" i="2"/>
  <c r="H35" i="2" s="1"/>
  <c r="H42" i="2" s="1"/>
  <c r="H45" i="2" s="1"/>
  <c r="H20" i="2"/>
  <c r="H18" i="2"/>
  <c r="H17" i="2"/>
  <c r="H16" i="2" s="1"/>
  <c r="H19" i="2" s="1"/>
  <c r="H12" i="2"/>
  <c r="H10" i="2"/>
  <c r="H11" i="2" s="1"/>
  <c r="H14" i="2" s="1"/>
  <c r="H18" i="1"/>
  <c r="H20" i="1"/>
  <c r="H41" i="1"/>
  <c r="H39" i="1"/>
  <c r="H38" i="1"/>
  <c r="H37" i="1" s="1"/>
  <c r="H40" i="1" s="1"/>
  <c r="H33" i="1"/>
  <c r="H31" i="1"/>
  <c r="H32" i="1"/>
  <c r="H35" i="1" s="1"/>
  <c r="H17" i="1"/>
  <c r="H12" i="1"/>
  <c r="H10" i="1"/>
  <c r="H11" i="1"/>
  <c r="H14" i="1"/>
  <c r="H16" i="1"/>
  <c r="H19" i="1" s="1"/>
  <c r="H21" i="1" s="1"/>
  <c r="H24" i="1" s="1"/>
  <c r="G47" i="1" s="1"/>
  <c r="H14" i="4" l="1"/>
  <c r="G47" i="4" s="1"/>
  <c r="H42" i="4"/>
  <c r="H45" i="4" s="1"/>
  <c r="H42" i="1"/>
  <c r="H45" i="1" s="1"/>
  <c r="H21" i="2"/>
  <c r="H24" i="2" s="1"/>
  <c r="G47" i="2" s="1"/>
</calcChain>
</file>

<file path=xl/comments1.xml><?xml version="1.0" encoding="utf-8"?>
<comments xmlns="http://schemas.openxmlformats.org/spreadsheetml/2006/main">
  <authors>
    <author>Заболоцкая Юлия Валерьевна</author>
  </authors>
  <commentList>
    <comment ref="B7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22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43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comments2.xml><?xml version="1.0" encoding="utf-8"?>
<comments xmlns="http://schemas.openxmlformats.org/spreadsheetml/2006/main">
  <authors>
    <author>Заболоцкая Юлия Валерьевна</author>
  </authors>
  <commentList>
    <comment ref="B7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22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43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comments3.xml><?xml version="1.0" encoding="utf-8"?>
<comments xmlns="http://schemas.openxmlformats.org/spreadsheetml/2006/main">
  <authors>
    <author>Людмила Бунак</author>
    <author>Заболоцкая Юлия Валерьевна</author>
  </authors>
  <commentList>
    <comment ref="A3" authorId="0" shapeId="0">
      <text>
        <r>
          <rPr>
            <b/>
            <sz val="9"/>
            <color indexed="81"/>
            <rFont val="Tahoma"/>
            <charset val="1"/>
          </rPr>
          <t>Людмила Бунак:</t>
        </r>
        <r>
          <rPr>
            <sz val="9"/>
            <color indexed="81"/>
            <rFont val="Tahoma"/>
            <charset val="1"/>
          </rPr>
          <t xml:space="preserve">
Наименование проекта??? замените </t>
        </r>
      </text>
    </comment>
    <comment ref="I9" authorId="0" shapeId="0">
      <text>
        <r>
          <rPr>
            <b/>
            <sz val="9"/>
            <color indexed="81"/>
            <rFont val="Tahoma"/>
            <family val="2"/>
            <charset val="204"/>
          </rPr>
          <t>Людмила Бунак:</t>
        </r>
        <r>
          <rPr>
            <sz val="9"/>
            <color indexed="81"/>
            <rFont val="Tahoma"/>
            <family val="2"/>
            <charset val="204"/>
          </rPr>
          <t xml:space="preserve">
обновите инфо</t>
        </r>
      </text>
    </comment>
    <comment ref="I20" authorId="0" shapeId="0">
      <text>
        <r>
          <rPr>
            <b/>
            <sz val="9"/>
            <color indexed="81"/>
            <rFont val="Tahoma"/>
            <family val="2"/>
            <charset val="204"/>
          </rPr>
          <t>Людмила Бунак:</t>
        </r>
        <r>
          <rPr>
            <sz val="9"/>
            <color indexed="81"/>
            <rFont val="Tahoma"/>
            <family val="2"/>
            <charset val="204"/>
          </rPr>
          <t xml:space="preserve">
точно в Сургут?</t>
        </r>
      </text>
    </comment>
    <comment ref="B28" authorId="1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43" authorId="1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sharedStrings.xml><?xml version="1.0" encoding="utf-8"?>
<sst xmlns="http://schemas.openxmlformats.org/spreadsheetml/2006/main" count="275" uniqueCount="70">
  <si>
    <r>
      <t xml:space="preserve">   Настоящий расчет выполнен в  соответствии с </t>
    </r>
    <r>
      <rPr>
        <u/>
        <sz val="12"/>
        <color indexed="8"/>
        <rFont val="Times New Roman"/>
        <family val="1"/>
        <charset val="204"/>
      </rPr>
      <t xml:space="preserve">Методикой оценки стандартных издержек субъектов предпринимательский и инвестиционной деятельности , возникающих в связи с использованием требований регулирования утвержденной приказом Департамента экономического развития Ханты-мансийского автономного округа – Югры от 30.09.2013 № 155  </t>
    </r>
  </si>
  <si>
    <t>I. Расчет информационных издержек №1</t>
  </si>
  <si>
    <t>№ п/п</t>
  </si>
  <si>
    <t>Наименование статьи затрат</t>
  </si>
  <si>
    <t>Примечание</t>
  </si>
  <si>
    <t xml:space="preserve">1. </t>
  </si>
  <si>
    <t xml:space="preserve">2. </t>
  </si>
  <si>
    <t>2.1</t>
  </si>
  <si>
    <t>Заработная плата в месяц, руб.</t>
  </si>
  <si>
    <t>2.2</t>
  </si>
  <si>
    <t>Отчисления на социальные нужды, руб.</t>
  </si>
  <si>
    <t>Итого затрат по з.п.:</t>
  </si>
  <si>
    <t>2.3</t>
  </si>
  <si>
    <t>Фонд рабочего времени в месяц, час.</t>
  </si>
  <si>
    <t>норма рабочего времени при 40-часовой рабочей недели (1973) в 2017 году - данные "Консультант плюс"/производственный календарь</t>
  </si>
  <si>
    <t>2.4</t>
  </si>
  <si>
    <t>Норма времени на выполнение работы, час.</t>
  </si>
  <si>
    <t>Итого человеко/час., руб.</t>
  </si>
  <si>
    <t xml:space="preserve">3. </t>
  </si>
  <si>
    <t>Определение стоимости приобретений:</t>
  </si>
  <si>
    <t>3.1</t>
  </si>
  <si>
    <t>расходные материалы на выполнение требования (канцелярские принадлежности, бумага, картридж (тонер) и т.п.:</t>
  </si>
  <si>
    <t>Стоимость расходных материалов определены на основании данных размещенных в сети Интернет (www.komus.ru)</t>
  </si>
  <si>
    <t>3.1.1</t>
  </si>
  <si>
    <t>бумага (листов)</t>
  </si>
  <si>
    <t>Стоимость бумаги для офисной техники SvetoCopy (A4, 80 г/кв.м, белизна 146% CIE, 500 листов) составляет 225,00 руб.</t>
  </si>
  <si>
    <t>3.1.2</t>
  </si>
  <si>
    <t>картридж (листов)</t>
  </si>
  <si>
    <t>Стоимость картриджа Samsung ML-D3050B черный (на 8000 листов) составляет 9240,00 руб.</t>
  </si>
  <si>
    <t>Итого стоимость приобретений (руб.):</t>
  </si>
  <si>
    <t>4.</t>
  </si>
  <si>
    <t>Транспортные расходы</t>
  </si>
  <si>
    <t>средняя стоимость проезда общественным транспортом между поселениями Сургутского района в 2017 году (данные с сайта МО Сургутский района)</t>
  </si>
  <si>
    <t>Итого затрат за выполненную работу (руб.)</t>
  </si>
  <si>
    <t>5.</t>
  </si>
  <si>
    <t>Частота выполнения информационных требований</t>
  </si>
  <si>
    <t>6.</t>
  </si>
  <si>
    <t>Масштаб информационных требований</t>
  </si>
  <si>
    <t>Субсидия будет предоставлена только 1 предприятию (организации)</t>
  </si>
  <si>
    <t>ИТОГО сумма информационных издержек по требованию №1</t>
  </si>
  <si>
    <t>I. Расчет информационных издержек №2</t>
  </si>
  <si>
    <r>
      <t xml:space="preserve">Наименование информационного требования (из текста проекта (действующего) мнпа): </t>
    </r>
    <r>
      <rPr>
        <i/>
        <sz val="11"/>
        <color indexed="8"/>
        <rFont val="Times New Roman"/>
        <family val="1"/>
        <charset val="204"/>
      </rPr>
      <t>п.26 Порядка устанавливается перечень документов, подтверждающие фактический размер затрат, которые необходимо ежемесячно предоставлять получателю субсидии в Комитет (регулирующий орган).</t>
    </r>
  </si>
  <si>
    <r>
      <t xml:space="preserve">Определение затрат рабочего времени: </t>
    </r>
    <r>
      <rPr>
        <i/>
        <sz val="11"/>
        <color indexed="8"/>
        <rFont val="Times New Roman"/>
        <family val="1"/>
        <charset val="204"/>
      </rPr>
      <t>Подготовку документов в соответствии с информационным требованиям и их доставку в Комитет осуществляет специалист организации получателя субсидии</t>
    </r>
  </si>
  <si>
    <t>Стоимость бумаги для офисной техники SvetoCopy (A4, 80 г/кв.м, белизна 146% CIE, 500 листов) состовляет 225,00 руб.</t>
  </si>
  <si>
    <t>документы предоставляются в Комитет ежемесячно не позднее 20 числа следующего за отчетным (12 раз в год)</t>
  </si>
  <si>
    <t>Субсидия будет предоставлена только 1 организации</t>
  </si>
  <si>
    <t>ИТОГО сумма информационных издержек по требованию №2</t>
  </si>
  <si>
    <t>Данные из итогов СЭР МО г. о. г. Пыть-Ях  за 1 квартал 2018 года (Среднемесячная номинальная начисленная заработная плата одного работника по крупным и средним предприятиям)</t>
  </si>
  <si>
    <t>документы предоставляются в Управление 4 раза в год</t>
  </si>
  <si>
    <t>норма рабочего времени при 40-часовой рабочей недели (1970) в 2018 году - данные "Консультант плюс"/производственный календарь</t>
  </si>
  <si>
    <t>Стоимость картриджа Garuda (на 2100 листов) составляет 450,00 руб.</t>
  </si>
  <si>
    <t>Расчет стандартных издержек 
субъектов предпринимательской и инвестиционной деятельности возникающих в связи с исполнением требований регулирования</t>
  </si>
  <si>
    <t>Тариф на 1 поездку в автобусах городского сообщения-23 рубля, Приказ МУП АТП №199 от 21.12.2017</t>
  </si>
  <si>
    <r>
      <t xml:space="preserve">и состоят только из </t>
    </r>
    <r>
      <rPr>
        <u/>
        <sz val="12"/>
        <color indexed="8"/>
        <rFont val="Times New Roman"/>
        <family val="1"/>
        <charset val="204"/>
      </rPr>
      <t>информационных</t>
    </r>
    <r>
      <rPr>
        <sz val="12"/>
        <color indexed="8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 xml:space="preserve"> издержек.</t>
    </r>
  </si>
  <si>
    <r>
      <t xml:space="preserve">   Стандартные издержки субъектов предпринимательской деятельности, возникающие в связи с </t>
    </r>
    <r>
      <rPr>
        <strike/>
        <sz val="12"/>
        <color indexed="8"/>
        <rFont val="Times New Roman"/>
        <family val="1"/>
        <charset val="204"/>
      </rPr>
      <t>планируемым</t>
    </r>
    <r>
      <rPr>
        <sz val="12"/>
        <color indexed="8"/>
        <rFont val="Times New Roman"/>
        <family val="1"/>
        <charset val="204"/>
      </rPr>
      <t xml:space="preserve"> (действующем) исполнением требования постановления администрации города от 15.05.2017 № 124-па "Об утверждении порядка предоставления субсидий из бюджета города Пыть-Яха социально-ориентированным некоммерческим организациям на реализацию мероприятий в сфере молодежной политики" (далее -Порядок)</t>
    </r>
  </si>
  <si>
    <r>
      <t>Наименование информационного требования (из текста проекта (</t>
    </r>
    <r>
      <rPr>
        <b/>
        <u/>
        <sz val="11"/>
        <color indexed="8"/>
        <rFont val="Times New Roman"/>
        <family val="1"/>
        <charset val="204"/>
      </rPr>
      <t>действующего</t>
    </r>
    <r>
      <rPr>
        <b/>
        <sz val="11"/>
        <color indexed="8"/>
        <rFont val="Times New Roman"/>
        <family val="1"/>
        <charset val="204"/>
      </rPr>
      <t xml:space="preserve">) мнпа): </t>
    </r>
    <r>
      <rPr>
        <i/>
        <sz val="11"/>
        <color indexed="8"/>
        <rFont val="Times New Roman"/>
        <family val="1"/>
        <charset val="204"/>
      </rPr>
      <t>п. 2.2 Порядка устанавливается перечень документов, предоставляемых организациями в уполномоченный орган для получения субсидии</t>
    </r>
  </si>
  <si>
    <r>
      <t xml:space="preserve">Определение затрат рабочего времени: </t>
    </r>
    <r>
      <rPr>
        <i/>
        <sz val="11"/>
        <color indexed="8"/>
        <rFont val="Times New Roman"/>
        <family val="1"/>
        <charset val="204"/>
      </rPr>
      <t>Прием заявлений, проверка и рассмотрение предоставленных документов</t>
    </r>
  </si>
  <si>
    <t xml:space="preserve">Итого сумма информационных издержек возникающие в связи с планируемым  исполнением требования постановления составляет: </t>
  </si>
  <si>
    <t>рублей в год</t>
  </si>
  <si>
    <t>Стоимость картриджа лазерного Комус 12A Q2612A для HP, черный, совместимый, повышенной емкости составляет 430,00 руб.</t>
  </si>
  <si>
    <t xml:space="preserve">Определение затрат рабочего времени: </t>
  </si>
  <si>
    <r>
      <t>Наименование информационного требования (из текста проекта (</t>
    </r>
    <r>
      <rPr>
        <b/>
        <u/>
        <sz val="11"/>
        <color indexed="8"/>
        <rFont val="Times New Roman"/>
        <family val="1"/>
        <charset val="204"/>
      </rPr>
      <t>действующего</t>
    </r>
    <r>
      <rPr>
        <b/>
        <sz val="11"/>
        <color indexed="8"/>
        <rFont val="Times New Roman"/>
        <family val="1"/>
        <charset val="204"/>
      </rPr>
      <t>) мнпа): заявитель предоставляет в администрацию города Пыть-Яха документы и материалы, предусмотренные  Федеральным законом №69-ФЗ</t>
    </r>
  </si>
  <si>
    <t>Среднемесячная заработная плата работников организаций за январь-сентябрь 2021г (данные Росстат)</t>
  </si>
  <si>
    <t>норма рабочего времени при 40-часовой рабочей недели (1973) в 2022 году - данные "Консультант плюс"/производственный календарь</t>
  </si>
  <si>
    <t>Стоимость Бумага Xerox Premier 003R91832 (А4, марка A, 80 г/кв.м, 250 листов) составляет 210,0 руб.</t>
  </si>
  <si>
    <t xml:space="preserve">Тариф на 1 поездку такси </t>
  </si>
  <si>
    <t>Документы предоставляются заявителем 4 раза в год</t>
  </si>
  <si>
    <t>Расчет стандартных издержек 
субъектов предпринимательской и иной экономической деятельности возникающих в связи с исполнением требований регулирования</t>
  </si>
  <si>
    <t>работа 6 специалистов</t>
  </si>
  <si>
    <t xml:space="preserve">   Стандартные издержки субъектов предпринимательской деятельности, возникающие в связи планируемым исполнением требования проекта постановления администрации города «Об утверждении порядка предоставления субсидий в целях возмещения недополученных доходов при оказании жилищно-коммунальных услуг населению города Пыть-Яха»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</si>
</sst>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2"/>
      <color indexed="8"/>
      <name val="Times New Roman"/>
      <family val="1"/>
      <charset val="204"/>
    </font>
    <font>
      <strike/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i/>
      <sz val="6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7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u/>
      <sz val="12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Times New Roman"/>
      <family val="1"/>
      <charset val="204"/>
    </font>
    <font>
      <b/>
      <u/>
      <sz val="11"/>
      <color indexed="8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6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2" fillId="0" borderId="0" xfId="0" applyFont="1"/>
    <xf numFmtId="0" fontId="3" fillId="0" borderId="0" xfId="0" applyFont="1"/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top"/>
    </xf>
    <xf numFmtId="0" fontId="8" fillId="0" borderId="4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0" fontId="10" fillId="0" borderId="6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wrapText="1"/>
    </xf>
    <xf numFmtId="49" fontId="3" fillId="0" borderId="10" xfId="0" applyNumberFormat="1" applyFont="1" applyBorder="1" applyAlignment="1">
      <alignment vertical="top" wrapText="1"/>
    </xf>
    <xf numFmtId="0" fontId="10" fillId="0" borderId="11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10" fontId="12" fillId="0" borderId="13" xfId="0" applyNumberFormat="1" applyFont="1" applyBorder="1" applyAlignment="1">
      <alignment horizontal="center" vertical="center" wrapText="1"/>
    </xf>
    <xf numFmtId="2" fontId="12" fillId="0" borderId="14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/>
    <xf numFmtId="0" fontId="3" fillId="0" borderId="5" xfId="0" applyFont="1" applyBorder="1" applyAlignment="1"/>
    <xf numFmtId="0" fontId="2" fillId="0" borderId="16" xfId="0" applyFont="1" applyBorder="1" applyAlignment="1"/>
    <xf numFmtId="0" fontId="2" fillId="0" borderId="0" xfId="0" applyFont="1" applyBorder="1" applyAlignment="1"/>
    <xf numFmtId="0" fontId="2" fillId="0" borderId="11" xfId="0" applyFont="1" applyBorder="1" applyAlignment="1"/>
    <xf numFmtId="0" fontId="14" fillId="0" borderId="11" xfId="0" applyFont="1" applyBorder="1" applyAlignment="1">
      <alignment horizontal="center" wrapText="1"/>
    </xf>
    <xf numFmtId="49" fontId="3" fillId="0" borderId="10" xfId="0" applyNumberFormat="1" applyFont="1" applyBorder="1" applyAlignment="1">
      <alignment vertical="top"/>
    </xf>
    <xf numFmtId="0" fontId="2" fillId="0" borderId="11" xfId="0" applyFont="1" applyBorder="1"/>
    <xf numFmtId="0" fontId="2" fillId="0" borderId="12" xfId="0" applyFont="1" applyBorder="1"/>
    <xf numFmtId="0" fontId="12" fillId="0" borderId="17" xfId="0" applyFont="1" applyBorder="1" applyAlignment="1">
      <alignment horizontal="center" vertical="center" wrapText="1"/>
    </xf>
    <xf numFmtId="2" fontId="12" fillId="0" borderId="18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/>
    </xf>
    <xf numFmtId="0" fontId="2" fillId="0" borderId="7" xfId="0" applyFont="1" applyBorder="1"/>
    <xf numFmtId="0" fontId="14" fillId="0" borderId="19" xfId="0" applyFont="1" applyBorder="1"/>
    <xf numFmtId="0" fontId="12" fillId="0" borderId="14" xfId="0" applyFont="1" applyBorder="1" applyAlignment="1">
      <alignment horizontal="center" vertical="center" wrapText="1"/>
    </xf>
    <xf numFmtId="0" fontId="2" fillId="0" borderId="20" xfId="0" applyFont="1" applyBorder="1"/>
    <xf numFmtId="0" fontId="15" fillId="0" borderId="21" xfId="0" applyFont="1" applyBorder="1"/>
    <xf numFmtId="0" fontId="2" fillId="0" borderId="22" xfId="0" applyFont="1" applyBorder="1"/>
    <xf numFmtId="0" fontId="2" fillId="0" borderId="23" xfId="0" applyFont="1" applyBorder="1"/>
    <xf numFmtId="0" fontId="14" fillId="0" borderId="22" xfId="0" applyFont="1" applyBorder="1"/>
    <xf numFmtId="0" fontId="8" fillId="0" borderId="24" xfId="0" applyFont="1" applyBorder="1" applyAlignment="1">
      <alignment vertical="top" wrapText="1"/>
    </xf>
    <xf numFmtId="0" fontId="7" fillId="0" borderId="25" xfId="0" applyFont="1" applyBorder="1" applyAlignment="1">
      <alignment vertical="top" wrapText="1"/>
    </xf>
    <xf numFmtId="49" fontId="3" fillId="0" borderId="26" xfId="0" applyNumberFormat="1" applyFont="1" applyBorder="1" applyAlignment="1">
      <alignment vertical="top" wrapText="1"/>
    </xf>
    <xf numFmtId="0" fontId="2" fillId="0" borderId="27" xfId="0" applyFont="1" applyBorder="1"/>
    <xf numFmtId="0" fontId="12" fillId="0" borderId="28" xfId="0" applyFont="1" applyBorder="1" applyAlignment="1">
      <alignment horizontal="center" vertical="center" wrapText="1"/>
    </xf>
    <xf numFmtId="2" fontId="12" fillId="0" borderId="29" xfId="0" applyNumberFormat="1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0" fontId="16" fillId="0" borderId="7" xfId="0" applyFont="1" applyBorder="1" applyAlignment="1">
      <alignment horizontal="left" vertical="top" wrapText="1"/>
    </xf>
    <xf numFmtId="0" fontId="16" fillId="0" borderId="31" xfId="0" applyFont="1" applyBorder="1" applyAlignment="1">
      <alignment horizontal="left" vertical="top" wrapText="1"/>
    </xf>
    <xf numFmtId="0" fontId="2" fillId="0" borderId="32" xfId="0" applyFont="1" applyBorder="1"/>
    <xf numFmtId="0" fontId="12" fillId="0" borderId="32" xfId="0" applyFont="1" applyBorder="1" applyAlignment="1">
      <alignment horizontal="center" vertical="center" wrapText="1"/>
    </xf>
    <xf numFmtId="2" fontId="12" fillId="0" borderId="32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wrapText="1"/>
    </xf>
    <xf numFmtId="49" fontId="3" fillId="0" borderId="33" xfId="0" applyNumberFormat="1" applyFont="1" applyBorder="1" applyAlignment="1">
      <alignment vertical="top" wrapText="1"/>
    </xf>
    <xf numFmtId="0" fontId="2" fillId="0" borderId="0" xfId="0" applyFont="1" applyBorder="1"/>
    <xf numFmtId="0" fontId="12" fillId="0" borderId="34" xfId="0" applyFont="1" applyBorder="1" applyAlignment="1">
      <alignment horizontal="center" vertical="center" wrapText="1"/>
    </xf>
    <xf numFmtId="2" fontId="12" fillId="0" borderId="34" xfId="0" applyNumberFormat="1" applyFont="1" applyBorder="1" applyAlignment="1">
      <alignment horizontal="center" vertical="center" wrapText="1"/>
    </xf>
    <xf numFmtId="0" fontId="2" fillId="0" borderId="15" xfId="0" applyFont="1" applyBorder="1"/>
    <xf numFmtId="0" fontId="15" fillId="0" borderId="35" xfId="0" applyFont="1" applyBorder="1"/>
    <xf numFmtId="0" fontId="2" fillId="0" borderId="36" xfId="0" applyFont="1" applyBorder="1"/>
    <xf numFmtId="0" fontId="2" fillId="0" borderId="17" xfId="0" applyFont="1" applyBorder="1"/>
    <xf numFmtId="0" fontId="14" fillId="0" borderId="11" xfId="0" applyFont="1" applyBorder="1"/>
    <xf numFmtId="0" fontId="14" fillId="0" borderId="37" xfId="0" applyFont="1" applyBorder="1"/>
    <xf numFmtId="0" fontId="2" fillId="0" borderId="25" xfId="0" applyFont="1" applyBorder="1"/>
    <xf numFmtId="0" fontId="15" fillId="0" borderId="38" xfId="0" applyFont="1" applyBorder="1" applyAlignment="1">
      <alignment vertical="center"/>
    </xf>
    <xf numFmtId="0" fontId="8" fillId="0" borderId="39" xfId="0" applyFont="1" applyBorder="1" applyAlignment="1">
      <alignment vertical="center"/>
    </xf>
    <xf numFmtId="0" fontId="2" fillId="0" borderId="40" xfId="0" applyFont="1" applyBorder="1"/>
    <xf numFmtId="0" fontId="17" fillId="0" borderId="41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0" fontId="13" fillId="0" borderId="20" xfId="0" applyFont="1" applyBorder="1" applyAlignment="1">
      <alignment wrapText="1"/>
    </xf>
    <xf numFmtId="0" fontId="15" fillId="0" borderId="5" xfId="0" applyFont="1" applyBorder="1" applyAlignment="1">
      <alignment vertical="center"/>
    </xf>
    <xf numFmtId="2" fontId="18" fillId="0" borderId="8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vertical="center"/>
    </xf>
    <xf numFmtId="0" fontId="8" fillId="0" borderId="43" xfId="0" applyFont="1" applyBorder="1" applyAlignment="1">
      <alignment vertical="center"/>
    </xf>
    <xf numFmtId="0" fontId="2" fillId="0" borderId="44" xfId="0" applyFont="1" applyBorder="1"/>
    <xf numFmtId="0" fontId="2" fillId="0" borderId="45" xfId="0" applyFont="1" applyBorder="1"/>
    <xf numFmtId="0" fontId="17" fillId="0" borderId="46" xfId="0" applyFont="1" applyBorder="1" applyAlignment="1">
      <alignment horizontal="center" vertical="center" wrapText="1"/>
    </xf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  <xf numFmtId="0" fontId="13" fillId="0" borderId="50" xfId="0" applyFont="1" applyBorder="1" applyAlignment="1">
      <alignment wrapText="1"/>
    </xf>
    <xf numFmtId="0" fontId="15" fillId="0" borderId="51" xfId="0" applyFont="1" applyBorder="1" applyAlignment="1">
      <alignment vertical="center"/>
    </xf>
    <xf numFmtId="0" fontId="2" fillId="0" borderId="52" xfId="0" applyFont="1" applyBorder="1"/>
    <xf numFmtId="0" fontId="2" fillId="0" borderId="53" xfId="0" applyFont="1" applyBorder="1"/>
    <xf numFmtId="2" fontId="18" fillId="0" borderId="54" xfId="0" applyNumberFormat="1" applyFont="1" applyBorder="1" applyAlignment="1">
      <alignment horizontal="center" vertical="center" wrapText="1"/>
    </xf>
    <xf numFmtId="0" fontId="2" fillId="0" borderId="55" xfId="0" applyFont="1" applyBorder="1"/>
    <xf numFmtId="0" fontId="13" fillId="0" borderId="20" xfId="0" applyFont="1" applyBorder="1" applyAlignment="1">
      <alignment vertical="top" wrapText="1"/>
    </xf>
    <xf numFmtId="0" fontId="3" fillId="0" borderId="52" xfId="0" applyFont="1" applyBorder="1"/>
    <xf numFmtId="2" fontId="2" fillId="0" borderId="0" xfId="0" applyNumberFormat="1" applyFont="1"/>
    <xf numFmtId="0" fontId="12" fillId="2" borderId="8" xfId="0" applyFont="1" applyFill="1" applyBorder="1" applyAlignment="1">
      <alignment horizontal="center" vertical="center" wrapText="1"/>
    </xf>
    <xf numFmtId="2" fontId="12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9" fillId="0" borderId="0" xfId="0" applyFont="1" applyAlignment="1">
      <alignment horizontal="left" wrapText="1" indent="1"/>
    </xf>
    <xf numFmtId="4" fontId="19" fillId="0" borderId="0" xfId="0" applyNumberFormat="1" applyFont="1" applyAlignment="1">
      <alignment wrapText="1"/>
    </xf>
    <xf numFmtId="0" fontId="24" fillId="2" borderId="8" xfId="0" applyFont="1" applyFill="1" applyBorder="1" applyAlignment="1">
      <alignment horizontal="center" vertical="center" wrapText="1"/>
    </xf>
    <xf numFmtId="0" fontId="25" fillId="0" borderId="9" xfId="0" applyFont="1" applyBorder="1" applyAlignment="1">
      <alignment wrapText="1"/>
    </xf>
    <xf numFmtId="0" fontId="13" fillId="0" borderId="20" xfId="0" applyFont="1" applyBorder="1"/>
    <xf numFmtId="2" fontId="12" fillId="2" borderId="14" xfId="0" applyNumberFormat="1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wrapText="1"/>
    </xf>
    <xf numFmtId="2" fontId="12" fillId="2" borderId="8" xfId="0" applyNumberFormat="1" applyFont="1" applyFill="1" applyBorder="1" applyAlignment="1">
      <alignment horizontal="center" vertical="center" wrapText="1"/>
    </xf>
    <xf numFmtId="2" fontId="12" fillId="2" borderId="18" xfId="0" applyNumberFormat="1" applyFont="1" applyFill="1" applyBorder="1" applyAlignment="1">
      <alignment horizontal="center" vertical="center" wrapText="1"/>
    </xf>
    <xf numFmtId="0" fontId="2" fillId="2" borderId="25" xfId="0" applyFont="1" applyFill="1" applyBorder="1"/>
    <xf numFmtId="0" fontId="17" fillId="2" borderId="42" xfId="0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wrapText="1"/>
    </xf>
    <xf numFmtId="0" fontId="8" fillId="0" borderId="43" xfId="0" applyFont="1" applyBorder="1" applyAlignment="1">
      <alignment horizontal="center" wrapText="1"/>
    </xf>
    <xf numFmtId="0" fontId="8" fillId="0" borderId="40" xfId="0" applyFont="1" applyBorder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43" xfId="0" applyFont="1" applyBorder="1" applyAlignment="1">
      <alignment horizontal="center" vertical="top" wrapText="1"/>
    </xf>
    <xf numFmtId="0" fontId="8" fillId="0" borderId="40" xfId="0" applyFont="1" applyBorder="1" applyAlignment="1">
      <alignment horizontal="center" vertical="top" wrapText="1"/>
    </xf>
    <xf numFmtId="0" fontId="8" fillId="0" borderId="20" xfId="0" applyFont="1" applyBorder="1" applyAlignment="1">
      <alignment horizontal="center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8" fillId="0" borderId="48" xfId="0" applyFont="1" applyBorder="1" applyAlignment="1">
      <alignment horizontal="left" vertical="top" wrapText="1"/>
    </xf>
    <xf numFmtId="0" fontId="8" fillId="0" borderId="44" xfId="0" applyFont="1" applyBorder="1" applyAlignment="1">
      <alignment horizontal="left" vertical="top" wrapText="1"/>
    </xf>
    <xf numFmtId="0" fontId="8" fillId="0" borderId="62" xfId="0" applyFont="1" applyBorder="1" applyAlignment="1">
      <alignment horizontal="left" vertical="top" wrapText="1"/>
    </xf>
    <xf numFmtId="0" fontId="16" fillId="0" borderId="56" xfId="0" applyFont="1" applyBorder="1" applyAlignment="1">
      <alignment horizontal="left" vertical="top" wrapText="1"/>
    </xf>
    <xf numFmtId="0" fontId="16" fillId="0" borderId="57" xfId="0" applyFont="1" applyBorder="1" applyAlignment="1">
      <alignment horizontal="left" vertical="top" wrapText="1"/>
    </xf>
    <xf numFmtId="0" fontId="16" fillId="0" borderId="58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 shrinkToFi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7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8" fillId="0" borderId="43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8" fillId="0" borderId="20" xfId="0" applyFont="1" applyBorder="1" applyAlignment="1">
      <alignment horizontal="left" vertical="top" wrapText="1"/>
    </xf>
    <xf numFmtId="0" fontId="28" fillId="0" borderId="0" xfId="0" applyFont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I48"/>
  <sheetViews>
    <sheetView view="pageBreakPreview" topLeftCell="A7" zoomScaleNormal="100" zoomScaleSheetLayoutView="100" workbookViewId="0">
      <selection activeCell="A5" sqref="A5:I5"/>
    </sheetView>
  </sheetViews>
  <sheetFormatPr defaultRowHeight="18.75" x14ac:dyDescent="0.3"/>
  <cols>
    <col min="1" max="1" width="5.5703125" style="1" customWidth="1"/>
    <col min="2" max="2" width="25.5703125" style="1" customWidth="1"/>
    <col min="3" max="3" width="11" style="1" bestFit="1" customWidth="1"/>
    <col min="4" max="4" width="9.140625" style="1"/>
    <col min="5" max="5" width="6.5703125" style="1" customWidth="1"/>
    <col min="6" max="6" width="9.85546875" style="1" customWidth="1"/>
    <col min="7" max="7" width="11" style="1" customWidth="1"/>
    <col min="8" max="8" width="15.140625" style="1" customWidth="1"/>
    <col min="9" max="9" width="31.5703125" style="1" customWidth="1"/>
    <col min="10" max="16384" width="9.140625" style="1"/>
  </cols>
  <sheetData>
    <row r="1" spans="1:9" ht="74.25" customHeight="1" x14ac:dyDescent="0.3">
      <c r="A1" s="122" t="s">
        <v>51</v>
      </c>
      <c r="B1" s="122"/>
      <c r="C1" s="122"/>
      <c r="D1" s="122"/>
      <c r="E1" s="122"/>
      <c r="F1" s="122"/>
      <c r="G1" s="122"/>
      <c r="H1" s="122"/>
      <c r="I1" s="122"/>
    </row>
    <row r="2" spans="1:9" ht="81" customHeight="1" x14ac:dyDescent="0.3">
      <c r="A2" s="123" t="s">
        <v>0</v>
      </c>
      <c r="B2" s="123"/>
      <c r="C2" s="123"/>
      <c r="D2" s="123"/>
      <c r="E2" s="123"/>
      <c r="F2" s="123"/>
      <c r="G2" s="123"/>
      <c r="H2" s="123"/>
      <c r="I2" s="123"/>
    </row>
    <row r="3" spans="1:9" ht="65.25" customHeight="1" x14ac:dyDescent="0.3">
      <c r="A3" s="124" t="s">
        <v>54</v>
      </c>
      <c r="B3" s="124"/>
      <c r="C3" s="124"/>
      <c r="D3" s="124"/>
      <c r="E3" s="124"/>
      <c r="F3" s="124"/>
      <c r="G3" s="124"/>
      <c r="H3" s="124"/>
      <c r="I3" s="124"/>
    </row>
    <row r="4" spans="1:9" x14ac:dyDescent="0.3">
      <c r="A4" s="2" t="s">
        <v>53</v>
      </c>
    </row>
    <row r="5" spans="1:9" ht="19.5" thickBot="1" x14ac:dyDescent="0.35">
      <c r="A5" s="125" t="s">
        <v>1</v>
      </c>
      <c r="B5" s="125"/>
      <c r="C5" s="125"/>
      <c r="D5" s="125"/>
      <c r="E5" s="125"/>
      <c r="F5" s="125"/>
      <c r="G5" s="125"/>
      <c r="H5" s="125"/>
      <c r="I5" s="125"/>
    </row>
    <row r="6" spans="1:9" ht="30.75" x14ac:dyDescent="0.3">
      <c r="A6" s="3" t="s">
        <v>2</v>
      </c>
      <c r="B6" s="126" t="s">
        <v>3</v>
      </c>
      <c r="C6" s="127"/>
      <c r="D6" s="127"/>
      <c r="E6" s="127"/>
      <c r="F6" s="127"/>
      <c r="G6" s="127"/>
      <c r="H6" s="128"/>
      <c r="I6" s="4" t="s">
        <v>4</v>
      </c>
    </row>
    <row r="7" spans="1:9" ht="42" customHeight="1" x14ac:dyDescent="0.3">
      <c r="A7" s="5" t="s">
        <v>5</v>
      </c>
      <c r="B7" s="106" t="s">
        <v>55</v>
      </c>
      <c r="C7" s="107"/>
      <c r="D7" s="107"/>
      <c r="E7" s="107"/>
      <c r="F7" s="107"/>
      <c r="G7" s="107"/>
      <c r="H7" s="107"/>
      <c r="I7" s="108"/>
    </row>
    <row r="8" spans="1:9" ht="36" customHeight="1" x14ac:dyDescent="0.3">
      <c r="A8" s="6" t="s">
        <v>6</v>
      </c>
      <c r="B8" s="109" t="s">
        <v>56</v>
      </c>
      <c r="C8" s="110"/>
      <c r="D8" s="110"/>
      <c r="E8" s="110"/>
      <c r="F8" s="110"/>
      <c r="G8" s="110"/>
      <c r="H8" s="110"/>
      <c r="I8" s="111"/>
    </row>
    <row r="9" spans="1:9" ht="40.5" customHeight="1" x14ac:dyDescent="0.3">
      <c r="A9" s="7" t="s">
        <v>7</v>
      </c>
      <c r="B9" s="8" t="s">
        <v>8</v>
      </c>
      <c r="C9" s="9"/>
      <c r="D9" s="10"/>
      <c r="E9" s="10"/>
      <c r="F9" s="10"/>
      <c r="G9" s="11"/>
      <c r="H9" s="91">
        <v>59387</v>
      </c>
      <c r="I9" s="13" t="s">
        <v>47</v>
      </c>
    </row>
    <row r="10" spans="1:9" ht="18" customHeight="1" x14ac:dyDescent="0.3">
      <c r="A10" s="14" t="s">
        <v>9</v>
      </c>
      <c r="B10" s="112" t="s">
        <v>10</v>
      </c>
      <c r="C10" s="113"/>
      <c r="D10" s="15"/>
      <c r="E10" s="16"/>
      <c r="F10" s="15"/>
      <c r="G10" s="17">
        <v>0.30199999999999999</v>
      </c>
      <c r="H10" s="18">
        <f>+H9*G10</f>
        <v>17934.874</v>
      </c>
      <c r="I10" s="19"/>
    </row>
    <row r="11" spans="1:9" x14ac:dyDescent="0.3">
      <c r="A11" s="20" t="s">
        <v>11</v>
      </c>
      <c r="B11" s="21"/>
      <c r="C11" s="22"/>
      <c r="D11" s="23"/>
      <c r="E11" s="22"/>
      <c r="F11" s="23"/>
      <c r="G11" s="24"/>
      <c r="H11" s="18">
        <f>H9+H10</f>
        <v>77321.873999999996</v>
      </c>
      <c r="I11" s="19"/>
    </row>
    <row r="12" spans="1:9" ht="29.25" customHeight="1" x14ac:dyDescent="0.3">
      <c r="A12" s="25" t="s">
        <v>12</v>
      </c>
      <c r="B12" s="114" t="s">
        <v>13</v>
      </c>
      <c r="C12" s="115"/>
      <c r="D12" s="26"/>
      <c r="E12" s="27"/>
      <c r="F12" s="26"/>
      <c r="G12" s="28">
        <v>1970</v>
      </c>
      <c r="H12" s="29">
        <f>G12/12</f>
        <v>164.16666666666666</v>
      </c>
      <c r="I12" s="30" t="s">
        <v>49</v>
      </c>
    </row>
    <row r="13" spans="1:9" ht="17.25" customHeight="1" x14ac:dyDescent="0.3">
      <c r="A13" s="31" t="s">
        <v>15</v>
      </c>
      <c r="B13" s="114" t="s">
        <v>16</v>
      </c>
      <c r="C13" s="115"/>
      <c r="D13" s="115"/>
      <c r="E13" s="32"/>
      <c r="F13" s="26"/>
      <c r="G13" s="33"/>
      <c r="H13" s="34">
        <v>40</v>
      </c>
      <c r="I13" s="35"/>
    </row>
    <row r="14" spans="1:9" x14ac:dyDescent="0.3">
      <c r="A14" s="36" t="s">
        <v>17</v>
      </c>
      <c r="B14" s="37"/>
      <c r="C14" s="37"/>
      <c r="D14" s="37"/>
      <c r="E14" s="37"/>
      <c r="F14" s="38"/>
      <c r="G14" s="39"/>
      <c r="H14" s="18">
        <f>H11/H12*H13</f>
        <v>18839.847472081219</v>
      </c>
      <c r="I14" s="35"/>
    </row>
    <row r="15" spans="1:9" x14ac:dyDescent="0.3">
      <c r="A15" s="40" t="s">
        <v>18</v>
      </c>
      <c r="B15" s="116" t="s">
        <v>19</v>
      </c>
      <c r="C15" s="117"/>
      <c r="D15" s="117"/>
      <c r="E15" s="117"/>
      <c r="F15" s="117"/>
      <c r="G15" s="117"/>
      <c r="H15" s="118"/>
      <c r="I15" s="41"/>
    </row>
    <row r="16" spans="1:9" ht="42" customHeight="1" x14ac:dyDescent="0.3">
      <c r="A16" s="42" t="s">
        <v>20</v>
      </c>
      <c r="B16" s="119" t="s">
        <v>21</v>
      </c>
      <c r="C16" s="120"/>
      <c r="D16" s="121"/>
      <c r="E16" s="43"/>
      <c r="F16" s="44"/>
      <c r="G16" s="44"/>
      <c r="H16" s="45">
        <f>H17+H18</f>
        <v>23.25</v>
      </c>
      <c r="I16" s="30" t="s">
        <v>22</v>
      </c>
    </row>
    <row r="17" spans="1:9" ht="29.25" customHeight="1" x14ac:dyDescent="0.3">
      <c r="A17" s="46" t="s">
        <v>23</v>
      </c>
      <c r="B17" s="47" t="s">
        <v>24</v>
      </c>
      <c r="C17" s="48"/>
      <c r="D17" s="49"/>
      <c r="E17" s="50"/>
      <c r="F17" s="51">
        <v>35</v>
      </c>
      <c r="G17" s="52">
        <v>225</v>
      </c>
      <c r="H17" s="18">
        <f>G17/500*F17</f>
        <v>15.75</v>
      </c>
      <c r="I17" s="53" t="s">
        <v>25</v>
      </c>
    </row>
    <row r="18" spans="1:9" ht="23.25" customHeight="1" x14ac:dyDescent="0.3">
      <c r="A18" s="54" t="s">
        <v>26</v>
      </c>
      <c r="B18" s="47" t="s">
        <v>27</v>
      </c>
      <c r="C18" s="48"/>
      <c r="D18" s="49"/>
      <c r="E18" s="55"/>
      <c r="F18" s="56">
        <v>35</v>
      </c>
      <c r="G18" s="57">
        <v>450</v>
      </c>
      <c r="H18" s="92">
        <f>G18/2100*F18</f>
        <v>7.5</v>
      </c>
      <c r="I18" s="53" t="s">
        <v>50</v>
      </c>
    </row>
    <row r="19" spans="1:9" x14ac:dyDescent="0.3">
      <c r="A19" s="59" t="s">
        <v>29</v>
      </c>
      <c r="B19" s="60"/>
      <c r="C19" s="61"/>
      <c r="D19" s="38"/>
      <c r="E19" s="38"/>
      <c r="F19" s="62"/>
      <c r="G19" s="63"/>
      <c r="H19" s="29">
        <f>H16</f>
        <v>23.25</v>
      </c>
      <c r="I19" s="64"/>
    </row>
    <row r="20" spans="1:9" ht="27.75" customHeight="1" x14ac:dyDescent="0.3">
      <c r="A20" s="65" t="s">
        <v>30</v>
      </c>
      <c r="B20" s="66" t="s">
        <v>31</v>
      </c>
      <c r="C20" s="67"/>
      <c r="D20" s="67"/>
      <c r="E20" s="67"/>
      <c r="F20" s="68">
        <v>4</v>
      </c>
      <c r="G20" s="69">
        <v>23</v>
      </c>
      <c r="H20" s="70">
        <f>F20*G20</f>
        <v>92</v>
      </c>
      <c r="I20" s="71" t="s">
        <v>52</v>
      </c>
    </row>
    <row r="21" spans="1:9" ht="21.75" customHeight="1" x14ac:dyDescent="0.3">
      <c r="A21" s="72" t="s">
        <v>33</v>
      </c>
      <c r="B21" s="67"/>
      <c r="C21" s="55"/>
      <c r="D21" s="67"/>
      <c r="E21" s="55"/>
      <c r="F21" s="55"/>
      <c r="G21" s="55"/>
      <c r="H21" s="73">
        <f>H14+H19+H20</f>
        <v>18955.097472081219</v>
      </c>
      <c r="I21" s="58"/>
    </row>
    <row r="22" spans="1:9" x14ac:dyDescent="0.3">
      <c r="A22" s="74" t="s">
        <v>34</v>
      </c>
      <c r="B22" s="75" t="s">
        <v>35</v>
      </c>
      <c r="C22" s="76"/>
      <c r="D22" s="55"/>
      <c r="E22" s="76"/>
      <c r="F22" s="67"/>
      <c r="G22" s="77"/>
      <c r="H22" s="78">
        <v>4</v>
      </c>
      <c r="I22" s="71" t="s">
        <v>48</v>
      </c>
    </row>
    <row r="23" spans="1:9" ht="24.75" customHeight="1" x14ac:dyDescent="0.3">
      <c r="A23" s="74" t="s">
        <v>36</v>
      </c>
      <c r="B23" s="75" t="s">
        <v>37</v>
      </c>
      <c r="C23" s="67"/>
      <c r="D23" s="79"/>
      <c r="E23" s="80"/>
      <c r="F23" s="55"/>
      <c r="G23" s="81"/>
      <c r="H23" s="78">
        <v>1</v>
      </c>
      <c r="I23" s="82" t="s">
        <v>38</v>
      </c>
    </row>
    <row r="24" spans="1:9" ht="28.5" customHeight="1" thickBot="1" x14ac:dyDescent="0.35">
      <c r="A24" s="83" t="s">
        <v>39</v>
      </c>
      <c r="B24" s="84"/>
      <c r="C24" s="84"/>
      <c r="D24" s="84"/>
      <c r="E24" s="85"/>
      <c r="F24" s="85"/>
      <c r="G24" s="84"/>
      <c r="H24" s="86">
        <f>H21*H22*H23</f>
        <v>75820.389888324877</v>
      </c>
      <c r="I24" s="87"/>
    </row>
    <row r="26" spans="1:9" ht="19.5" hidden="1" thickBot="1" x14ac:dyDescent="0.35">
      <c r="A26" s="125" t="s">
        <v>40</v>
      </c>
      <c r="B26" s="125"/>
      <c r="C26" s="125"/>
      <c r="D26" s="125"/>
      <c r="E26" s="125"/>
      <c r="F26" s="125"/>
      <c r="G26" s="125"/>
      <c r="H26" s="125"/>
      <c r="I26" s="125"/>
    </row>
    <row r="27" spans="1:9" ht="30.75" hidden="1" x14ac:dyDescent="0.3">
      <c r="A27" s="3" t="s">
        <v>2</v>
      </c>
      <c r="B27" s="126" t="s">
        <v>3</v>
      </c>
      <c r="C27" s="127"/>
      <c r="D27" s="127"/>
      <c r="E27" s="127"/>
      <c r="F27" s="127"/>
      <c r="G27" s="127"/>
      <c r="H27" s="128"/>
      <c r="I27" s="4" t="s">
        <v>4</v>
      </c>
    </row>
    <row r="28" spans="1:9" ht="45" hidden="1" customHeight="1" x14ac:dyDescent="0.3">
      <c r="A28" s="5" t="s">
        <v>5</v>
      </c>
      <c r="B28" s="106" t="s">
        <v>41</v>
      </c>
      <c r="C28" s="107"/>
      <c r="D28" s="107"/>
      <c r="E28" s="107"/>
      <c r="F28" s="107"/>
      <c r="G28" s="107"/>
      <c r="H28" s="107"/>
      <c r="I28" s="108"/>
    </row>
    <row r="29" spans="1:9" ht="39" hidden="1" customHeight="1" x14ac:dyDescent="0.3">
      <c r="A29" s="6" t="s">
        <v>6</v>
      </c>
      <c r="B29" s="130" t="s">
        <v>42</v>
      </c>
      <c r="C29" s="131"/>
      <c r="D29" s="131"/>
      <c r="E29" s="131"/>
      <c r="F29" s="131"/>
      <c r="G29" s="131"/>
      <c r="H29" s="131"/>
      <c r="I29" s="132"/>
    </row>
    <row r="30" spans="1:9" ht="37.5" hidden="1" customHeight="1" x14ac:dyDescent="0.3">
      <c r="A30" s="7" t="s">
        <v>7</v>
      </c>
      <c r="B30" s="8" t="s">
        <v>8</v>
      </c>
      <c r="C30" s="9"/>
      <c r="D30" s="10"/>
      <c r="E30" s="10"/>
      <c r="F30" s="10"/>
      <c r="G30" s="11"/>
      <c r="H30" s="12">
        <v>59387</v>
      </c>
      <c r="I30" s="13" t="s">
        <v>47</v>
      </c>
    </row>
    <row r="31" spans="1:9" ht="18.75" hidden="1" customHeight="1" x14ac:dyDescent="0.3">
      <c r="A31" s="14" t="s">
        <v>9</v>
      </c>
      <c r="B31" s="112" t="s">
        <v>10</v>
      </c>
      <c r="C31" s="113"/>
      <c r="D31" s="15"/>
      <c r="E31" s="16"/>
      <c r="F31" s="15"/>
      <c r="G31" s="17">
        <v>0.30199999999999999</v>
      </c>
      <c r="H31" s="18">
        <f>+H30*G31</f>
        <v>17934.874</v>
      </c>
      <c r="I31" s="19"/>
    </row>
    <row r="32" spans="1:9" hidden="1" x14ac:dyDescent="0.3">
      <c r="A32" s="20" t="s">
        <v>11</v>
      </c>
      <c r="B32" s="21"/>
      <c r="C32" s="22"/>
      <c r="D32" s="23"/>
      <c r="E32" s="22"/>
      <c r="F32" s="23"/>
      <c r="G32" s="24"/>
      <c r="H32" s="18">
        <f>H30+H31</f>
        <v>77321.873999999996</v>
      </c>
      <c r="I32" s="19"/>
    </row>
    <row r="33" spans="1:9" ht="29.25" hidden="1" customHeight="1" x14ac:dyDescent="0.3">
      <c r="A33" s="25" t="s">
        <v>12</v>
      </c>
      <c r="B33" s="114" t="s">
        <v>13</v>
      </c>
      <c r="C33" s="115"/>
      <c r="D33" s="26"/>
      <c r="E33" s="27"/>
      <c r="F33" s="26"/>
      <c r="G33" s="28">
        <v>1973</v>
      </c>
      <c r="H33" s="29">
        <f>G33/12</f>
        <v>164.41666666666666</v>
      </c>
      <c r="I33" s="53" t="s">
        <v>14</v>
      </c>
    </row>
    <row r="34" spans="1:9" hidden="1" x14ac:dyDescent="0.3">
      <c r="A34" s="31" t="s">
        <v>15</v>
      </c>
      <c r="B34" s="114" t="s">
        <v>16</v>
      </c>
      <c r="C34" s="115"/>
      <c r="D34" s="115"/>
      <c r="E34" s="32"/>
      <c r="F34" s="26"/>
      <c r="G34" s="33"/>
      <c r="H34" s="34">
        <v>5</v>
      </c>
      <c r="I34" s="35"/>
    </row>
    <row r="35" spans="1:9" hidden="1" x14ac:dyDescent="0.3">
      <c r="A35" s="36" t="s">
        <v>17</v>
      </c>
      <c r="B35" s="37"/>
      <c r="C35" s="37"/>
      <c r="D35" s="37"/>
      <c r="E35" s="37"/>
      <c r="F35" s="38"/>
      <c r="G35" s="39"/>
      <c r="H35" s="18">
        <f>H32/H33*H34</f>
        <v>2351.4001216421693</v>
      </c>
      <c r="I35" s="35"/>
    </row>
    <row r="36" spans="1:9" ht="18.75" hidden="1" customHeight="1" x14ac:dyDescent="0.3">
      <c r="A36" s="40" t="s">
        <v>18</v>
      </c>
      <c r="B36" s="116" t="s">
        <v>19</v>
      </c>
      <c r="C36" s="117"/>
      <c r="D36" s="117"/>
      <c r="E36" s="117"/>
      <c r="F36" s="117"/>
      <c r="G36" s="117"/>
      <c r="H36" s="118"/>
      <c r="I36" s="41"/>
    </row>
    <row r="37" spans="1:9" ht="30" hidden="1" customHeight="1" x14ac:dyDescent="0.3">
      <c r="A37" s="42" t="s">
        <v>20</v>
      </c>
      <c r="B37" s="119" t="s">
        <v>21</v>
      </c>
      <c r="C37" s="120"/>
      <c r="D37" s="121"/>
      <c r="E37" s="43"/>
      <c r="F37" s="44"/>
      <c r="G37" s="44"/>
      <c r="H37" s="45">
        <f>H38+H39</f>
        <v>160.5</v>
      </c>
      <c r="I37" s="53" t="s">
        <v>22</v>
      </c>
    </row>
    <row r="38" spans="1:9" ht="24.75" hidden="1" x14ac:dyDescent="0.3">
      <c r="A38" s="46" t="s">
        <v>23</v>
      </c>
      <c r="B38" s="47" t="s">
        <v>24</v>
      </c>
      <c r="C38" s="48"/>
      <c r="D38" s="49"/>
      <c r="E38" s="50"/>
      <c r="F38" s="51">
        <v>100</v>
      </c>
      <c r="G38" s="52">
        <v>225</v>
      </c>
      <c r="H38" s="18">
        <f>G38/500*F38</f>
        <v>45</v>
      </c>
      <c r="I38" s="30" t="s">
        <v>43</v>
      </c>
    </row>
    <row r="39" spans="1:9" hidden="1" x14ac:dyDescent="0.3">
      <c r="A39" s="54" t="s">
        <v>26</v>
      </c>
      <c r="B39" s="47" t="s">
        <v>27</v>
      </c>
      <c r="C39" s="48"/>
      <c r="D39" s="49"/>
      <c r="E39" s="55"/>
      <c r="F39" s="56">
        <v>100</v>
      </c>
      <c r="G39" s="57">
        <v>9240</v>
      </c>
      <c r="H39" s="12">
        <f>G39/8000*F39</f>
        <v>115.5</v>
      </c>
      <c r="I39" s="30" t="s">
        <v>28</v>
      </c>
    </row>
    <row r="40" spans="1:9" hidden="1" x14ac:dyDescent="0.3">
      <c r="A40" s="59" t="s">
        <v>29</v>
      </c>
      <c r="B40" s="60"/>
      <c r="C40" s="61"/>
      <c r="D40" s="38"/>
      <c r="E40" s="38"/>
      <c r="F40" s="62"/>
      <c r="G40" s="63"/>
      <c r="H40" s="29">
        <f>H37</f>
        <v>160.5</v>
      </c>
      <c r="I40" s="64"/>
    </row>
    <row r="41" spans="1:9" ht="24.75" hidden="1" x14ac:dyDescent="0.3">
      <c r="A41" s="65" t="s">
        <v>30</v>
      </c>
      <c r="B41" s="66" t="s">
        <v>31</v>
      </c>
      <c r="C41" s="67"/>
      <c r="D41" s="67"/>
      <c r="E41" s="67"/>
      <c r="F41" s="68">
        <v>2</v>
      </c>
      <c r="G41" s="69">
        <v>92.48</v>
      </c>
      <c r="H41" s="70">
        <f>F41*G41</f>
        <v>184.96</v>
      </c>
      <c r="I41" s="88" t="s">
        <v>32</v>
      </c>
    </row>
    <row r="42" spans="1:9" hidden="1" x14ac:dyDescent="0.3">
      <c r="A42" s="72" t="s">
        <v>33</v>
      </c>
      <c r="B42" s="67"/>
      <c r="C42" s="55"/>
      <c r="D42" s="67"/>
      <c r="E42" s="55"/>
      <c r="F42" s="55"/>
      <c r="G42" s="55"/>
      <c r="H42" s="73">
        <f>H35+H40+H41</f>
        <v>2696.8601216421694</v>
      </c>
      <c r="I42" s="58"/>
    </row>
    <row r="43" spans="1:9" ht="21" hidden="1" customHeight="1" x14ac:dyDescent="0.3">
      <c r="A43" s="74" t="s">
        <v>34</v>
      </c>
      <c r="B43" s="75" t="s">
        <v>35</v>
      </c>
      <c r="C43" s="76"/>
      <c r="D43" s="55"/>
      <c r="E43" s="76"/>
      <c r="F43" s="67"/>
      <c r="G43" s="77"/>
      <c r="H43" s="78">
        <v>3</v>
      </c>
      <c r="I43" s="71" t="s">
        <v>44</v>
      </c>
    </row>
    <row r="44" spans="1:9" hidden="1" x14ac:dyDescent="0.3">
      <c r="A44" s="74" t="s">
        <v>36</v>
      </c>
      <c r="B44" s="75" t="s">
        <v>37</v>
      </c>
      <c r="C44" s="67"/>
      <c r="D44" s="79"/>
      <c r="E44" s="80"/>
      <c r="F44" s="55"/>
      <c r="G44" s="81"/>
      <c r="H44" s="78">
        <v>1</v>
      </c>
      <c r="I44" s="82" t="s">
        <v>45</v>
      </c>
    </row>
    <row r="45" spans="1:9" ht="19.5" hidden="1" thickBot="1" x14ac:dyDescent="0.35">
      <c r="A45" s="83" t="s">
        <v>46</v>
      </c>
      <c r="B45" s="84"/>
      <c r="C45" s="84"/>
      <c r="D45" s="89"/>
      <c r="E45" s="85"/>
      <c r="F45" s="85"/>
      <c r="G45" s="84"/>
      <c r="H45" s="86">
        <f>H42*H43*H44</f>
        <v>8090.5803649265081</v>
      </c>
      <c r="I45" s="87"/>
    </row>
    <row r="47" spans="1:9" ht="33.75" customHeight="1" x14ac:dyDescent="0.3">
      <c r="A47" s="129" t="s">
        <v>57</v>
      </c>
      <c r="B47" s="129"/>
      <c r="C47" s="129"/>
      <c r="D47" s="129"/>
      <c r="E47" s="129"/>
      <c r="F47" s="129"/>
      <c r="G47" s="95">
        <f>H24</f>
        <v>75820.389888324877</v>
      </c>
      <c r="H47" s="94" t="s">
        <v>58</v>
      </c>
      <c r="I47" s="93"/>
    </row>
    <row r="48" spans="1:9" x14ac:dyDescent="0.3">
      <c r="C48" s="90"/>
    </row>
  </sheetData>
  <mergeCells count="22">
    <mergeCell ref="B36:H36"/>
    <mergeCell ref="B37:D37"/>
    <mergeCell ref="A47:F47"/>
    <mergeCell ref="A26:I26"/>
    <mergeCell ref="B27:H27"/>
    <mergeCell ref="B28:I28"/>
    <mergeCell ref="B29:I29"/>
    <mergeCell ref="B31:C31"/>
    <mergeCell ref="B15:H15"/>
    <mergeCell ref="B33:C33"/>
    <mergeCell ref="B34:D34"/>
    <mergeCell ref="B16:D16"/>
    <mergeCell ref="A1:I1"/>
    <mergeCell ref="A2:I2"/>
    <mergeCell ref="A3:I3"/>
    <mergeCell ref="A5:I5"/>
    <mergeCell ref="B6:H6"/>
    <mergeCell ref="B7:I7"/>
    <mergeCell ref="B8:I8"/>
    <mergeCell ref="B10:C10"/>
    <mergeCell ref="B12:C12"/>
    <mergeCell ref="B13:D1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I48"/>
  <sheetViews>
    <sheetView view="pageBreakPreview" topLeftCell="A10" zoomScaleNormal="100" zoomScaleSheetLayoutView="100" workbookViewId="0">
      <selection activeCell="H23" sqref="H23"/>
    </sheetView>
  </sheetViews>
  <sheetFormatPr defaultRowHeight="18.75" x14ac:dyDescent="0.3"/>
  <cols>
    <col min="1" max="1" width="5.5703125" style="1" customWidth="1"/>
    <col min="2" max="2" width="25.5703125" style="1" customWidth="1"/>
    <col min="3" max="3" width="11" style="1" bestFit="1" customWidth="1"/>
    <col min="4" max="4" width="9.140625" style="1"/>
    <col min="5" max="5" width="6.5703125" style="1" customWidth="1"/>
    <col min="6" max="6" width="9.7109375" style="1" customWidth="1"/>
    <col min="7" max="7" width="11" style="1" customWidth="1"/>
    <col min="8" max="8" width="15" style="1" customWidth="1"/>
    <col min="9" max="9" width="33.28515625" style="1" customWidth="1"/>
    <col min="10" max="16384" width="9.140625" style="1"/>
  </cols>
  <sheetData>
    <row r="1" spans="1:9" ht="74.25" customHeight="1" x14ac:dyDescent="0.3">
      <c r="A1" s="122" t="s">
        <v>51</v>
      </c>
      <c r="B1" s="122"/>
      <c r="C1" s="122"/>
      <c r="D1" s="122"/>
      <c r="E1" s="122"/>
      <c r="F1" s="122"/>
      <c r="G1" s="122"/>
      <c r="H1" s="122"/>
      <c r="I1" s="122"/>
    </row>
    <row r="2" spans="1:9" ht="81" customHeight="1" x14ac:dyDescent="0.3">
      <c r="A2" s="123" t="s">
        <v>0</v>
      </c>
      <c r="B2" s="123"/>
      <c r="C2" s="123"/>
      <c r="D2" s="123"/>
      <c r="E2" s="123"/>
      <c r="F2" s="123"/>
      <c r="G2" s="123"/>
      <c r="H2" s="123"/>
      <c r="I2" s="123"/>
    </row>
    <row r="3" spans="1:9" ht="65.25" customHeight="1" x14ac:dyDescent="0.3">
      <c r="A3" s="124" t="s">
        <v>54</v>
      </c>
      <c r="B3" s="124"/>
      <c r="C3" s="124"/>
      <c r="D3" s="124"/>
      <c r="E3" s="124"/>
      <c r="F3" s="124"/>
      <c r="G3" s="124"/>
      <c r="H3" s="124"/>
      <c r="I3" s="124"/>
    </row>
    <row r="4" spans="1:9" x14ac:dyDescent="0.3">
      <c r="A4" s="2" t="s">
        <v>53</v>
      </c>
    </row>
    <row r="5" spans="1:9" ht="19.5" thickBot="1" x14ac:dyDescent="0.35">
      <c r="A5" s="125" t="s">
        <v>1</v>
      </c>
      <c r="B5" s="125"/>
      <c r="C5" s="125"/>
      <c r="D5" s="125"/>
      <c r="E5" s="125"/>
      <c r="F5" s="125"/>
      <c r="G5" s="125"/>
      <c r="H5" s="125"/>
      <c r="I5" s="125"/>
    </row>
    <row r="6" spans="1:9" ht="30.75" x14ac:dyDescent="0.3">
      <c r="A6" s="3" t="s">
        <v>2</v>
      </c>
      <c r="B6" s="126" t="s">
        <v>3</v>
      </c>
      <c r="C6" s="127"/>
      <c r="D6" s="127"/>
      <c r="E6" s="127"/>
      <c r="F6" s="127"/>
      <c r="G6" s="127"/>
      <c r="H6" s="128"/>
      <c r="I6" s="4" t="s">
        <v>4</v>
      </c>
    </row>
    <row r="7" spans="1:9" ht="42" customHeight="1" x14ac:dyDescent="0.3">
      <c r="A7" s="5" t="s">
        <v>5</v>
      </c>
      <c r="B7" s="106" t="s">
        <v>55</v>
      </c>
      <c r="C7" s="107"/>
      <c r="D7" s="107"/>
      <c r="E7" s="107"/>
      <c r="F7" s="107"/>
      <c r="G7" s="107"/>
      <c r="H7" s="107"/>
      <c r="I7" s="108"/>
    </row>
    <row r="8" spans="1:9" ht="36" customHeight="1" x14ac:dyDescent="0.3">
      <c r="A8" s="6" t="s">
        <v>6</v>
      </c>
      <c r="B8" s="109" t="s">
        <v>56</v>
      </c>
      <c r="C8" s="110"/>
      <c r="D8" s="110"/>
      <c r="E8" s="110"/>
      <c r="F8" s="110"/>
      <c r="G8" s="110"/>
      <c r="H8" s="110"/>
      <c r="I8" s="111"/>
    </row>
    <row r="9" spans="1:9" ht="40.5" customHeight="1" x14ac:dyDescent="0.3">
      <c r="A9" s="7" t="s">
        <v>7</v>
      </c>
      <c r="B9" s="8" t="s">
        <v>8</v>
      </c>
      <c r="C9" s="9"/>
      <c r="D9" s="10"/>
      <c r="E9" s="10"/>
      <c r="F9" s="10"/>
      <c r="G9" s="11"/>
      <c r="H9" s="91">
        <v>59387</v>
      </c>
      <c r="I9" s="13" t="s">
        <v>47</v>
      </c>
    </row>
    <row r="10" spans="1:9" ht="18" customHeight="1" x14ac:dyDescent="0.3">
      <c r="A10" s="14" t="s">
        <v>9</v>
      </c>
      <c r="B10" s="112" t="s">
        <v>10</v>
      </c>
      <c r="C10" s="113"/>
      <c r="D10" s="15"/>
      <c r="E10" s="16"/>
      <c r="F10" s="15"/>
      <c r="G10" s="17">
        <v>0.30199999999999999</v>
      </c>
      <c r="H10" s="18">
        <f>+H9*G10</f>
        <v>17934.874</v>
      </c>
      <c r="I10" s="19"/>
    </row>
    <row r="11" spans="1:9" x14ac:dyDescent="0.3">
      <c r="A11" s="20" t="s">
        <v>11</v>
      </c>
      <c r="B11" s="21"/>
      <c r="C11" s="22"/>
      <c r="D11" s="23"/>
      <c r="E11" s="22"/>
      <c r="F11" s="23"/>
      <c r="G11" s="24"/>
      <c r="H11" s="18">
        <f>H9+H10</f>
        <v>77321.873999999996</v>
      </c>
      <c r="I11" s="19"/>
    </row>
    <row r="12" spans="1:9" ht="29.25" customHeight="1" x14ac:dyDescent="0.3">
      <c r="A12" s="25" t="s">
        <v>12</v>
      </c>
      <c r="B12" s="114" t="s">
        <v>13</v>
      </c>
      <c r="C12" s="115"/>
      <c r="D12" s="26"/>
      <c r="E12" s="27"/>
      <c r="F12" s="26"/>
      <c r="G12" s="28">
        <v>1970</v>
      </c>
      <c r="H12" s="29">
        <f>G12/12</f>
        <v>164.16666666666666</v>
      </c>
      <c r="I12" s="30" t="s">
        <v>49</v>
      </c>
    </row>
    <row r="13" spans="1:9" ht="17.25" customHeight="1" x14ac:dyDescent="0.3">
      <c r="A13" s="31" t="s">
        <v>15</v>
      </c>
      <c r="B13" s="114" t="s">
        <v>16</v>
      </c>
      <c r="C13" s="115"/>
      <c r="D13" s="115"/>
      <c r="E13" s="32"/>
      <c r="F13" s="26"/>
      <c r="G13" s="33"/>
      <c r="H13" s="34">
        <v>40</v>
      </c>
      <c r="I13" s="35"/>
    </row>
    <row r="14" spans="1:9" x14ac:dyDescent="0.3">
      <c r="A14" s="36" t="s">
        <v>17</v>
      </c>
      <c r="B14" s="37"/>
      <c r="C14" s="37"/>
      <c r="D14" s="37"/>
      <c r="E14" s="37"/>
      <c r="F14" s="38"/>
      <c r="G14" s="39"/>
      <c r="H14" s="18">
        <f>H11/H12*H13</f>
        <v>18839.847472081219</v>
      </c>
      <c r="I14" s="35"/>
    </row>
    <row r="15" spans="1:9" x14ac:dyDescent="0.3">
      <c r="A15" s="40" t="s">
        <v>18</v>
      </c>
      <c r="B15" s="116" t="s">
        <v>19</v>
      </c>
      <c r="C15" s="117"/>
      <c r="D15" s="117"/>
      <c r="E15" s="117"/>
      <c r="F15" s="117"/>
      <c r="G15" s="117"/>
      <c r="H15" s="118"/>
      <c r="I15" s="41"/>
    </row>
    <row r="16" spans="1:9" ht="42" customHeight="1" x14ac:dyDescent="0.3">
      <c r="A16" s="42" t="s">
        <v>20</v>
      </c>
      <c r="B16" s="119" t="s">
        <v>21</v>
      </c>
      <c r="C16" s="120"/>
      <c r="D16" s="121"/>
      <c r="E16" s="43"/>
      <c r="F16" s="44"/>
      <c r="G16" s="44"/>
      <c r="H16" s="45">
        <f>H17+H18</f>
        <v>37.200000000000003</v>
      </c>
      <c r="I16" s="30" t="s">
        <v>22</v>
      </c>
    </row>
    <row r="17" spans="1:9" ht="29.25" customHeight="1" x14ac:dyDescent="0.3">
      <c r="A17" s="46" t="s">
        <v>23</v>
      </c>
      <c r="B17" s="47" t="s">
        <v>24</v>
      </c>
      <c r="C17" s="48"/>
      <c r="D17" s="49"/>
      <c r="E17" s="50"/>
      <c r="F17" s="51">
        <v>56</v>
      </c>
      <c r="G17" s="52">
        <v>225</v>
      </c>
      <c r="H17" s="18">
        <f>G17/500*F17</f>
        <v>25.2</v>
      </c>
      <c r="I17" s="53" t="s">
        <v>25</v>
      </c>
    </row>
    <row r="18" spans="1:9" ht="23.25" customHeight="1" x14ac:dyDescent="0.3">
      <c r="A18" s="54" t="s">
        <v>26</v>
      </c>
      <c r="B18" s="47" t="s">
        <v>27</v>
      </c>
      <c r="C18" s="48"/>
      <c r="D18" s="49"/>
      <c r="E18" s="55"/>
      <c r="F18" s="56">
        <v>56</v>
      </c>
      <c r="G18" s="57">
        <v>450</v>
      </c>
      <c r="H18" s="92">
        <f>G18/2100*F18</f>
        <v>12</v>
      </c>
      <c r="I18" s="53" t="s">
        <v>50</v>
      </c>
    </row>
    <row r="19" spans="1:9" x14ac:dyDescent="0.3">
      <c r="A19" s="59" t="s">
        <v>29</v>
      </c>
      <c r="B19" s="60"/>
      <c r="C19" s="61"/>
      <c r="D19" s="38"/>
      <c r="E19" s="38"/>
      <c r="F19" s="62"/>
      <c r="G19" s="63"/>
      <c r="H19" s="29">
        <f>H16</f>
        <v>37.200000000000003</v>
      </c>
      <c r="I19" s="64"/>
    </row>
    <row r="20" spans="1:9" ht="27.75" customHeight="1" x14ac:dyDescent="0.3">
      <c r="A20" s="65" t="s">
        <v>30</v>
      </c>
      <c r="B20" s="66" t="s">
        <v>31</v>
      </c>
      <c r="C20" s="67"/>
      <c r="D20" s="67"/>
      <c r="E20" s="67"/>
      <c r="F20" s="68">
        <v>2</v>
      </c>
      <c r="G20" s="69">
        <v>26</v>
      </c>
      <c r="H20" s="70">
        <f>F20*G20</f>
        <v>52</v>
      </c>
      <c r="I20" s="71" t="s">
        <v>52</v>
      </c>
    </row>
    <row r="21" spans="1:9" ht="21.75" customHeight="1" x14ac:dyDescent="0.3">
      <c r="A21" s="72" t="s">
        <v>33</v>
      </c>
      <c r="B21" s="67"/>
      <c r="C21" s="55"/>
      <c r="D21" s="67"/>
      <c r="E21" s="55"/>
      <c r="F21" s="55"/>
      <c r="G21" s="55"/>
      <c r="H21" s="73">
        <f>H14+H19+H20</f>
        <v>18929.04747208122</v>
      </c>
      <c r="I21" s="58"/>
    </row>
    <row r="22" spans="1:9" x14ac:dyDescent="0.3">
      <c r="A22" s="74" t="s">
        <v>34</v>
      </c>
      <c r="B22" s="75" t="s">
        <v>35</v>
      </c>
      <c r="C22" s="76"/>
      <c r="D22" s="55"/>
      <c r="E22" s="76"/>
      <c r="F22" s="67"/>
      <c r="G22" s="77"/>
      <c r="H22" s="78">
        <v>1</v>
      </c>
      <c r="I22" s="71" t="s">
        <v>48</v>
      </c>
    </row>
    <row r="23" spans="1:9" ht="24.75" customHeight="1" x14ac:dyDescent="0.3">
      <c r="A23" s="74" t="s">
        <v>36</v>
      </c>
      <c r="B23" s="75" t="s">
        <v>37</v>
      </c>
      <c r="C23" s="67"/>
      <c r="D23" s="79"/>
      <c r="E23" s="80"/>
      <c r="F23" s="55"/>
      <c r="G23" s="81"/>
      <c r="H23" s="78">
        <v>1</v>
      </c>
      <c r="I23" s="82" t="s">
        <v>38</v>
      </c>
    </row>
    <row r="24" spans="1:9" ht="28.5" customHeight="1" thickBot="1" x14ac:dyDescent="0.35">
      <c r="A24" s="83" t="s">
        <v>39</v>
      </c>
      <c r="B24" s="84"/>
      <c r="C24" s="84"/>
      <c r="D24" s="84"/>
      <c r="E24" s="85"/>
      <c r="F24" s="85"/>
      <c r="G24" s="84"/>
      <c r="H24" s="86">
        <f>H21*H22*H23</f>
        <v>18929.04747208122</v>
      </c>
      <c r="I24" s="87"/>
    </row>
    <row r="26" spans="1:9" hidden="1" x14ac:dyDescent="0.3">
      <c r="A26" s="125" t="s">
        <v>40</v>
      </c>
      <c r="B26" s="125"/>
      <c r="C26" s="125"/>
      <c r="D26" s="125"/>
      <c r="E26" s="125"/>
      <c r="F26" s="125"/>
      <c r="G26" s="125"/>
      <c r="H26" s="125"/>
      <c r="I26" s="125"/>
    </row>
    <row r="27" spans="1:9" ht="30.75" hidden="1" x14ac:dyDescent="0.3">
      <c r="A27" s="3" t="s">
        <v>2</v>
      </c>
      <c r="B27" s="126" t="s">
        <v>3</v>
      </c>
      <c r="C27" s="127"/>
      <c r="D27" s="127"/>
      <c r="E27" s="127"/>
      <c r="F27" s="127"/>
      <c r="G27" s="127"/>
      <c r="H27" s="128"/>
      <c r="I27" s="4" t="s">
        <v>4</v>
      </c>
    </row>
    <row r="28" spans="1:9" ht="45" hidden="1" customHeight="1" x14ac:dyDescent="0.3">
      <c r="A28" s="5" t="s">
        <v>5</v>
      </c>
      <c r="B28" s="106" t="s">
        <v>41</v>
      </c>
      <c r="C28" s="107"/>
      <c r="D28" s="107"/>
      <c r="E28" s="107"/>
      <c r="F28" s="107"/>
      <c r="G28" s="107"/>
      <c r="H28" s="107"/>
      <c r="I28" s="108"/>
    </row>
    <row r="29" spans="1:9" ht="39" hidden="1" customHeight="1" x14ac:dyDescent="0.3">
      <c r="A29" s="6" t="s">
        <v>6</v>
      </c>
      <c r="B29" s="130" t="s">
        <v>42</v>
      </c>
      <c r="C29" s="131"/>
      <c r="D29" s="131"/>
      <c r="E29" s="131"/>
      <c r="F29" s="131"/>
      <c r="G29" s="131"/>
      <c r="H29" s="131"/>
      <c r="I29" s="132"/>
    </row>
    <row r="30" spans="1:9" ht="37.5" hidden="1" customHeight="1" x14ac:dyDescent="0.3">
      <c r="A30" s="7" t="s">
        <v>7</v>
      </c>
      <c r="B30" s="8" t="s">
        <v>8</v>
      </c>
      <c r="C30" s="9"/>
      <c r="D30" s="10"/>
      <c r="E30" s="10"/>
      <c r="F30" s="10"/>
      <c r="G30" s="11"/>
      <c r="H30" s="12">
        <v>59387</v>
      </c>
      <c r="I30" s="13" t="s">
        <v>47</v>
      </c>
    </row>
    <row r="31" spans="1:9" ht="18.75" hidden="1" customHeight="1" x14ac:dyDescent="0.3">
      <c r="A31" s="14" t="s">
        <v>9</v>
      </c>
      <c r="B31" s="112" t="s">
        <v>10</v>
      </c>
      <c r="C31" s="113"/>
      <c r="D31" s="15"/>
      <c r="E31" s="16"/>
      <c r="F31" s="15"/>
      <c r="G31" s="17">
        <v>0.30199999999999999</v>
      </c>
      <c r="H31" s="18">
        <f>+H30*G31</f>
        <v>17934.874</v>
      </c>
      <c r="I31" s="19"/>
    </row>
    <row r="32" spans="1:9" hidden="1" x14ac:dyDescent="0.3">
      <c r="A32" s="20" t="s">
        <v>11</v>
      </c>
      <c r="B32" s="21"/>
      <c r="C32" s="22"/>
      <c r="D32" s="23"/>
      <c r="E32" s="22"/>
      <c r="F32" s="23"/>
      <c r="G32" s="24"/>
      <c r="H32" s="18">
        <f>H30+H31</f>
        <v>77321.873999999996</v>
      </c>
      <c r="I32" s="19"/>
    </row>
    <row r="33" spans="1:9" ht="29.25" hidden="1" customHeight="1" x14ac:dyDescent="0.3">
      <c r="A33" s="25" t="s">
        <v>12</v>
      </c>
      <c r="B33" s="114" t="s">
        <v>13</v>
      </c>
      <c r="C33" s="115"/>
      <c r="D33" s="26"/>
      <c r="E33" s="27"/>
      <c r="F33" s="26"/>
      <c r="G33" s="28">
        <v>1973</v>
      </c>
      <c r="H33" s="29">
        <f>G33/12</f>
        <v>164.41666666666666</v>
      </c>
      <c r="I33" s="53" t="s">
        <v>14</v>
      </c>
    </row>
    <row r="34" spans="1:9" hidden="1" x14ac:dyDescent="0.3">
      <c r="A34" s="31" t="s">
        <v>15</v>
      </c>
      <c r="B34" s="114" t="s">
        <v>16</v>
      </c>
      <c r="C34" s="115"/>
      <c r="D34" s="115"/>
      <c r="E34" s="32"/>
      <c r="F34" s="26"/>
      <c r="G34" s="33"/>
      <c r="H34" s="34">
        <v>5</v>
      </c>
      <c r="I34" s="35"/>
    </row>
    <row r="35" spans="1:9" hidden="1" x14ac:dyDescent="0.3">
      <c r="A35" s="36" t="s">
        <v>17</v>
      </c>
      <c r="B35" s="37"/>
      <c r="C35" s="37"/>
      <c r="D35" s="37"/>
      <c r="E35" s="37"/>
      <c r="F35" s="38"/>
      <c r="G35" s="39"/>
      <c r="H35" s="18">
        <f>H32/H33*H34</f>
        <v>2351.4001216421693</v>
      </c>
      <c r="I35" s="35"/>
    </row>
    <row r="36" spans="1:9" ht="18.75" hidden="1" customHeight="1" x14ac:dyDescent="0.3">
      <c r="A36" s="40" t="s">
        <v>18</v>
      </c>
      <c r="B36" s="116" t="s">
        <v>19</v>
      </c>
      <c r="C36" s="117"/>
      <c r="D36" s="117"/>
      <c r="E36" s="117"/>
      <c r="F36" s="117"/>
      <c r="G36" s="117"/>
      <c r="H36" s="118"/>
      <c r="I36" s="41"/>
    </row>
    <row r="37" spans="1:9" ht="30" hidden="1" customHeight="1" x14ac:dyDescent="0.3">
      <c r="A37" s="42" t="s">
        <v>20</v>
      </c>
      <c r="B37" s="119" t="s">
        <v>21</v>
      </c>
      <c r="C37" s="120"/>
      <c r="D37" s="121"/>
      <c r="E37" s="43"/>
      <c r="F37" s="44"/>
      <c r="G37" s="44"/>
      <c r="H37" s="45">
        <f>H38+H39</f>
        <v>160.5</v>
      </c>
      <c r="I37" s="53" t="s">
        <v>22</v>
      </c>
    </row>
    <row r="38" spans="1:9" hidden="1" x14ac:dyDescent="0.3">
      <c r="A38" s="46" t="s">
        <v>23</v>
      </c>
      <c r="B38" s="47" t="s">
        <v>24</v>
      </c>
      <c r="C38" s="48"/>
      <c r="D38" s="49"/>
      <c r="E38" s="50"/>
      <c r="F38" s="51">
        <v>100</v>
      </c>
      <c r="G38" s="52">
        <v>225</v>
      </c>
      <c r="H38" s="18">
        <f>G38/500*F38</f>
        <v>45</v>
      </c>
      <c r="I38" s="30" t="s">
        <v>43</v>
      </c>
    </row>
    <row r="39" spans="1:9" hidden="1" x14ac:dyDescent="0.3">
      <c r="A39" s="54" t="s">
        <v>26</v>
      </c>
      <c r="B39" s="47" t="s">
        <v>27</v>
      </c>
      <c r="C39" s="48"/>
      <c r="D39" s="49"/>
      <c r="E39" s="55"/>
      <c r="F39" s="56">
        <v>100</v>
      </c>
      <c r="G39" s="57">
        <v>9240</v>
      </c>
      <c r="H39" s="12">
        <f>G39/8000*F39</f>
        <v>115.5</v>
      </c>
      <c r="I39" s="30" t="s">
        <v>28</v>
      </c>
    </row>
    <row r="40" spans="1:9" hidden="1" x14ac:dyDescent="0.3">
      <c r="A40" s="59" t="s">
        <v>29</v>
      </c>
      <c r="B40" s="60"/>
      <c r="C40" s="61"/>
      <c r="D40" s="38"/>
      <c r="E40" s="38"/>
      <c r="F40" s="62"/>
      <c r="G40" s="63"/>
      <c r="H40" s="29">
        <f>H37</f>
        <v>160.5</v>
      </c>
      <c r="I40" s="64"/>
    </row>
    <row r="41" spans="1:9" ht="24.75" hidden="1" x14ac:dyDescent="0.3">
      <c r="A41" s="65" t="s">
        <v>30</v>
      </c>
      <c r="B41" s="66" t="s">
        <v>31</v>
      </c>
      <c r="C41" s="67"/>
      <c r="D41" s="67"/>
      <c r="E41" s="67"/>
      <c r="F41" s="68">
        <v>2</v>
      </c>
      <c r="G41" s="69">
        <v>92.48</v>
      </c>
      <c r="H41" s="70">
        <f>F41*G41</f>
        <v>184.96</v>
      </c>
      <c r="I41" s="88" t="s">
        <v>32</v>
      </c>
    </row>
    <row r="42" spans="1:9" hidden="1" x14ac:dyDescent="0.3">
      <c r="A42" s="72" t="s">
        <v>33</v>
      </c>
      <c r="B42" s="67"/>
      <c r="C42" s="55"/>
      <c r="D42" s="67"/>
      <c r="E42" s="55"/>
      <c r="F42" s="55"/>
      <c r="G42" s="55"/>
      <c r="H42" s="73">
        <f>H35+H40+H41</f>
        <v>2696.8601216421694</v>
      </c>
      <c r="I42" s="58"/>
    </row>
    <row r="43" spans="1:9" ht="21" hidden="1" customHeight="1" x14ac:dyDescent="0.3">
      <c r="A43" s="74" t="s">
        <v>34</v>
      </c>
      <c r="B43" s="75" t="s">
        <v>35</v>
      </c>
      <c r="C43" s="76"/>
      <c r="D43" s="55"/>
      <c r="E43" s="76"/>
      <c r="F43" s="67"/>
      <c r="G43" s="77"/>
      <c r="H43" s="78">
        <v>3</v>
      </c>
      <c r="I43" s="71" t="s">
        <v>44</v>
      </c>
    </row>
    <row r="44" spans="1:9" hidden="1" x14ac:dyDescent="0.3">
      <c r="A44" s="74" t="s">
        <v>36</v>
      </c>
      <c r="B44" s="75" t="s">
        <v>37</v>
      </c>
      <c r="C44" s="67"/>
      <c r="D44" s="79"/>
      <c r="E44" s="80"/>
      <c r="F44" s="55"/>
      <c r="G44" s="81"/>
      <c r="H44" s="78">
        <v>1</v>
      </c>
      <c r="I44" s="82" t="s">
        <v>45</v>
      </c>
    </row>
    <row r="45" spans="1:9" ht="19.5" hidden="1" thickBot="1" x14ac:dyDescent="0.35">
      <c r="A45" s="83" t="s">
        <v>46</v>
      </c>
      <c r="B45" s="84"/>
      <c r="C45" s="84"/>
      <c r="D45" s="89"/>
      <c r="E45" s="85"/>
      <c r="F45" s="85"/>
      <c r="G45" s="84"/>
      <c r="H45" s="86">
        <f>H42*H43*H44</f>
        <v>8090.5803649265081</v>
      </c>
      <c r="I45" s="87"/>
    </row>
    <row r="47" spans="1:9" ht="33.75" customHeight="1" x14ac:dyDescent="0.3">
      <c r="A47" s="129" t="s">
        <v>57</v>
      </c>
      <c r="B47" s="129"/>
      <c r="C47" s="129"/>
      <c r="D47" s="129"/>
      <c r="E47" s="129"/>
      <c r="F47" s="129"/>
      <c r="G47" s="95">
        <f>H24</f>
        <v>18929.04747208122</v>
      </c>
      <c r="H47" s="94" t="s">
        <v>58</v>
      </c>
      <c r="I47" s="93"/>
    </row>
    <row r="48" spans="1:9" x14ac:dyDescent="0.3">
      <c r="C48" s="90"/>
    </row>
  </sheetData>
  <mergeCells count="22">
    <mergeCell ref="B12:C12"/>
    <mergeCell ref="B13:D13"/>
    <mergeCell ref="B15:H15"/>
    <mergeCell ref="B34:D34"/>
    <mergeCell ref="A47:F47"/>
    <mergeCell ref="B16:D16"/>
    <mergeCell ref="B36:H36"/>
    <mergeCell ref="B37:D37"/>
    <mergeCell ref="B33:C33"/>
    <mergeCell ref="A26:I26"/>
    <mergeCell ref="B27:H27"/>
    <mergeCell ref="B28:I28"/>
    <mergeCell ref="B29:I29"/>
    <mergeCell ref="B31:C31"/>
    <mergeCell ref="B8:I8"/>
    <mergeCell ref="B10:C10"/>
    <mergeCell ref="A1:I1"/>
    <mergeCell ref="A2:I2"/>
    <mergeCell ref="A3:I3"/>
    <mergeCell ref="A5:I5"/>
    <mergeCell ref="B6:H6"/>
    <mergeCell ref="B7:I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48"/>
  <sheetViews>
    <sheetView tabSelected="1" topLeftCell="A10" zoomScaleNormal="100" zoomScaleSheetLayoutView="100" workbookViewId="0">
      <selection activeCell="H25" sqref="H25"/>
    </sheetView>
  </sheetViews>
  <sheetFormatPr defaultRowHeight="18.75" x14ac:dyDescent="0.3"/>
  <cols>
    <col min="1" max="1" width="5.5703125" style="1" customWidth="1"/>
    <col min="2" max="2" width="25.5703125" style="1" customWidth="1"/>
    <col min="3" max="3" width="11" style="1" bestFit="1" customWidth="1"/>
    <col min="4" max="4" width="9.140625" style="1"/>
    <col min="5" max="5" width="6.5703125" style="1" customWidth="1"/>
    <col min="6" max="6" width="9.7109375" style="1" customWidth="1"/>
    <col min="7" max="7" width="11" style="1" customWidth="1"/>
    <col min="8" max="8" width="15" style="1" customWidth="1"/>
    <col min="9" max="9" width="33.28515625" style="1" customWidth="1"/>
    <col min="10" max="16384" width="9.140625" style="1"/>
  </cols>
  <sheetData>
    <row r="1" spans="1:9" ht="74.25" customHeight="1" x14ac:dyDescent="0.3">
      <c r="A1" s="122" t="s">
        <v>67</v>
      </c>
      <c r="B1" s="122"/>
      <c r="C1" s="122"/>
      <c r="D1" s="122"/>
      <c r="E1" s="122"/>
      <c r="F1" s="122"/>
      <c r="G1" s="122"/>
      <c r="H1" s="122"/>
      <c r="I1" s="122"/>
    </row>
    <row r="2" spans="1:9" ht="81" customHeight="1" x14ac:dyDescent="0.3">
      <c r="A2" s="123" t="s">
        <v>0</v>
      </c>
      <c r="B2" s="123"/>
      <c r="C2" s="123"/>
      <c r="D2" s="123"/>
      <c r="E2" s="123"/>
      <c r="F2" s="123"/>
      <c r="G2" s="123"/>
      <c r="H2" s="123"/>
      <c r="I2" s="123"/>
    </row>
    <row r="3" spans="1:9" ht="65.25" customHeight="1" x14ac:dyDescent="0.3">
      <c r="A3" s="133" t="s">
        <v>69</v>
      </c>
      <c r="B3" s="133"/>
      <c r="C3" s="133"/>
      <c r="D3" s="133"/>
      <c r="E3" s="133"/>
      <c r="F3" s="133"/>
      <c r="G3" s="133"/>
      <c r="H3" s="133"/>
      <c r="I3" s="133"/>
    </row>
    <row r="4" spans="1:9" x14ac:dyDescent="0.3">
      <c r="A4" s="2"/>
    </row>
    <row r="5" spans="1:9" ht="19.5" thickBot="1" x14ac:dyDescent="0.35">
      <c r="A5" s="125" t="s">
        <v>1</v>
      </c>
      <c r="B5" s="125"/>
      <c r="C5" s="125"/>
      <c r="D5" s="125"/>
      <c r="E5" s="125"/>
      <c r="F5" s="125"/>
      <c r="G5" s="125"/>
      <c r="H5" s="125"/>
      <c r="I5" s="125"/>
    </row>
    <row r="6" spans="1:9" ht="30.75" x14ac:dyDescent="0.3">
      <c r="A6" s="3" t="s">
        <v>2</v>
      </c>
      <c r="B6" s="126" t="s">
        <v>3</v>
      </c>
      <c r="C6" s="127"/>
      <c r="D6" s="127"/>
      <c r="E6" s="127"/>
      <c r="F6" s="127"/>
      <c r="G6" s="127"/>
      <c r="H6" s="128"/>
      <c r="I6" s="4" t="s">
        <v>4</v>
      </c>
    </row>
    <row r="7" spans="1:9" ht="54" customHeight="1" x14ac:dyDescent="0.3">
      <c r="A7" s="5" t="s">
        <v>5</v>
      </c>
      <c r="B7" s="106" t="s">
        <v>61</v>
      </c>
      <c r="C7" s="107"/>
      <c r="D7" s="107"/>
      <c r="E7" s="107"/>
      <c r="F7" s="107"/>
      <c r="G7" s="107"/>
      <c r="H7" s="107"/>
      <c r="I7" s="108"/>
    </row>
    <row r="8" spans="1:9" ht="36" customHeight="1" x14ac:dyDescent="0.3">
      <c r="A8" s="6" t="s">
        <v>6</v>
      </c>
      <c r="B8" s="109" t="s">
        <v>60</v>
      </c>
      <c r="C8" s="110"/>
      <c r="D8" s="110"/>
      <c r="E8" s="110"/>
      <c r="F8" s="110"/>
      <c r="G8" s="110"/>
      <c r="H8" s="110"/>
      <c r="I8" s="111"/>
    </row>
    <row r="9" spans="1:9" ht="40.5" customHeight="1" x14ac:dyDescent="0.3">
      <c r="A9" s="7" t="s">
        <v>7</v>
      </c>
      <c r="B9" s="8" t="s">
        <v>8</v>
      </c>
      <c r="C9" s="9"/>
      <c r="D9" s="10"/>
      <c r="E9" s="10"/>
      <c r="F9" s="10"/>
      <c r="G9" s="11"/>
      <c r="H9" s="96">
        <v>76026.3</v>
      </c>
      <c r="I9" s="97" t="s">
        <v>62</v>
      </c>
    </row>
    <row r="10" spans="1:9" ht="18" customHeight="1" x14ac:dyDescent="0.3">
      <c r="A10" s="14" t="s">
        <v>9</v>
      </c>
      <c r="B10" s="112" t="s">
        <v>10</v>
      </c>
      <c r="C10" s="113"/>
      <c r="D10" s="15"/>
      <c r="E10" s="16"/>
      <c r="F10" s="15"/>
      <c r="G10" s="17">
        <v>0.30199999999999999</v>
      </c>
      <c r="H10" s="18">
        <f>+H9*G10</f>
        <v>22959.942599999998</v>
      </c>
      <c r="I10" s="19"/>
    </row>
    <row r="11" spans="1:9" x14ac:dyDescent="0.3">
      <c r="A11" s="20" t="s">
        <v>11</v>
      </c>
      <c r="B11" s="21"/>
      <c r="C11" s="22"/>
      <c r="D11" s="23"/>
      <c r="E11" s="22"/>
      <c r="F11" s="23"/>
      <c r="G11" s="24"/>
      <c r="H11" s="18">
        <f>H9+H10</f>
        <v>98986.242599999998</v>
      </c>
      <c r="I11" s="19"/>
    </row>
    <row r="12" spans="1:9" ht="29.25" customHeight="1" x14ac:dyDescent="0.3">
      <c r="A12" s="25" t="s">
        <v>12</v>
      </c>
      <c r="B12" s="114" t="s">
        <v>13</v>
      </c>
      <c r="C12" s="115"/>
      <c r="D12" s="26"/>
      <c r="E12" s="27"/>
      <c r="F12" s="26"/>
      <c r="G12" s="28">
        <v>1973</v>
      </c>
      <c r="H12" s="29">
        <f>G12/12</f>
        <v>164.41666666666666</v>
      </c>
      <c r="I12" s="30" t="s">
        <v>63</v>
      </c>
    </row>
    <row r="13" spans="1:9" ht="17.25" customHeight="1" x14ac:dyDescent="0.3">
      <c r="A13" s="31" t="s">
        <v>15</v>
      </c>
      <c r="B13" s="114" t="s">
        <v>16</v>
      </c>
      <c r="C13" s="115"/>
      <c r="D13" s="115"/>
      <c r="E13" s="32"/>
      <c r="F13" s="26"/>
      <c r="G13" s="33"/>
      <c r="H13" s="34">
        <v>1</v>
      </c>
      <c r="I13" s="35"/>
    </row>
    <row r="14" spans="1:9" x14ac:dyDescent="0.3">
      <c r="A14" s="36" t="s">
        <v>17</v>
      </c>
      <c r="B14" s="37"/>
      <c r="C14" s="37"/>
      <c r="D14" s="37"/>
      <c r="E14" s="37"/>
      <c r="F14" s="38"/>
      <c r="G14" s="39"/>
      <c r="H14" s="18">
        <f>H11/H12*H13</f>
        <v>602.04506396350735</v>
      </c>
      <c r="I14" s="98" t="s">
        <v>68</v>
      </c>
    </row>
    <row r="15" spans="1:9" x14ac:dyDescent="0.3">
      <c r="A15" s="40" t="s">
        <v>18</v>
      </c>
      <c r="B15" s="116" t="s">
        <v>19</v>
      </c>
      <c r="C15" s="117"/>
      <c r="D15" s="117"/>
      <c r="E15" s="117"/>
      <c r="F15" s="117"/>
      <c r="G15" s="117"/>
      <c r="H15" s="118"/>
      <c r="I15" s="41"/>
    </row>
    <row r="16" spans="1:9" ht="42" customHeight="1" x14ac:dyDescent="0.3">
      <c r="A16" s="42" t="s">
        <v>20</v>
      </c>
      <c r="B16" s="119" t="s">
        <v>21</v>
      </c>
      <c r="C16" s="120"/>
      <c r="D16" s="121"/>
      <c r="E16" s="43"/>
      <c r="F16" s="44"/>
      <c r="G16" s="44"/>
      <c r="H16" s="45">
        <f>H17+H18</f>
        <v>51.772727272727273</v>
      </c>
      <c r="I16" s="30" t="s">
        <v>22</v>
      </c>
    </row>
    <row r="17" spans="1:9" ht="29.25" customHeight="1" x14ac:dyDescent="0.3">
      <c r="A17" s="46" t="s">
        <v>23</v>
      </c>
      <c r="B17" s="47" t="s">
        <v>24</v>
      </c>
      <c r="C17" s="48"/>
      <c r="D17" s="49"/>
      <c r="E17" s="50"/>
      <c r="F17" s="51">
        <v>50</v>
      </c>
      <c r="G17" s="52">
        <v>210</v>
      </c>
      <c r="H17" s="99">
        <f>G17/250*F17</f>
        <v>42</v>
      </c>
      <c r="I17" s="100" t="s">
        <v>64</v>
      </c>
    </row>
    <row r="18" spans="1:9" ht="28.5" customHeight="1" x14ac:dyDescent="0.3">
      <c r="A18" s="54" t="s">
        <v>26</v>
      </c>
      <c r="B18" s="47" t="s">
        <v>27</v>
      </c>
      <c r="C18" s="48"/>
      <c r="D18" s="49"/>
      <c r="E18" s="55"/>
      <c r="F18" s="56">
        <v>50</v>
      </c>
      <c r="G18" s="57">
        <v>430</v>
      </c>
      <c r="H18" s="101">
        <f>G18/2200*F18</f>
        <v>9.7727272727272734</v>
      </c>
      <c r="I18" s="100" t="s">
        <v>59</v>
      </c>
    </row>
    <row r="19" spans="1:9" x14ac:dyDescent="0.3">
      <c r="A19" s="59" t="s">
        <v>29</v>
      </c>
      <c r="B19" s="60"/>
      <c r="C19" s="61"/>
      <c r="D19" s="38"/>
      <c r="E19" s="38"/>
      <c r="F19" s="62"/>
      <c r="G19" s="63"/>
      <c r="H19" s="102">
        <f>H16</f>
        <v>51.772727272727273</v>
      </c>
      <c r="I19" s="103"/>
    </row>
    <row r="20" spans="1:9" ht="27.75" customHeight="1" x14ac:dyDescent="0.3">
      <c r="A20" s="65" t="s">
        <v>30</v>
      </c>
      <c r="B20" s="66" t="s">
        <v>31</v>
      </c>
      <c r="C20" s="67"/>
      <c r="D20" s="67"/>
      <c r="E20" s="67"/>
      <c r="F20" s="68">
        <v>8</v>
      </c>
      <c r="G20" s="69">
        <v>150</v>
      </c>
      <c r="H20" s="104">
        <f>F20*G20</f>
        <v>1200</v>
      </c>
      <c r="I20" s="105" t="s">
        <v>65</v>
      </c>
    </row>
    <row r="21" spans="1:9" ht="21.75" customHeight="1" x14ac:dyDescent="0.3">
      <c r="A21" s="72" t="s">
        <v>33</v>
      </c>
      <c r="B21" s="67"/>
      <c r="C21" s="55"/>
      <c r="D21" s="67"/>
      <c r="E21" s="55"/>
      <c r="F21" s="55"/>
      <c r="G21" s="55"/>
      <c r="H21" s="73">
        <f>H14+H19+H20</f>
        <v>1853.8177912362346</v>
      </c>
      <c r="I21" s="58"/>
    </row>
    <row r="22" spans="1:9" ht="33" customHeight="1" x14ac:dyDescent="0.3">
      <c r="A22" s="74" t="s">
        <v>34</v>
      </c>
      <c r="B22" s="75" t="s">
        <v>35</v>
      </c>
      <c r="C22" s="76"/>
      <c r="D22" s="55"/>
      <c r="E22" s="76"/>
      <c r="F22" s="67"/>
      <c r="G22" s="77"/>
      <c r="H22" s="78">
        <v>4</v>
      </c>
      <c r="I22" s="71" t="s">
        <v>66</v>
      </c>
    </row>
    <row r="23" spans="1:9" ht="24.75" customHeight="1" x14ac:dyDescent="0.3">
      <c r="A23" s="74" t="s">
        <v>36</v>
      </c>
      <c r="B23" s="75" t="s">
        <v>37</v>
      </c>
      <c r="C23" s="67"/>
      <c r="D23" s="79"/>
      <c r="E23" s="80"/>
      <c r="F23" s="55"/>
      <c r="G23" s="81"/>
      <c r="H23" s="78">
        <v>1</v>
      </c>
      <c r="I23" s="82"/>
    </row>
    <row r="24" spans="1:9" ht="28.5" customHeight="1" thickBot="1" x14ac:dyDescent="0.35">
      <c r="A24" s="83" t="s">
        <v>39</v>
      </c>
      <c r="B24" s="84"/>
      <c r="C24" s="84"/>
      <c r="D24" s="84"/>
      <c r="E24" s="85"/>
      <c r="F24" s="85"/>
      <c r="G24" s="84"/>
      <c r="H24" s="86">
        <f>H21*H22*H23</f>
        <v>7415.2711649449384</v>
      </c>
      <c r="I24" s="87"/>
    </row>
    <row r="26" spans="1:9" hidden="1" x14ac:dyDescent="0.3">
      <c r="A26" s="125" t="s">
        <v>40</v>
      </c>
      <c r="B26" s="125"/>
      <c r="C26" s="125"/>
      <c r="D26" s="125"/>
      <c r="E26" s="125"/>
      <c r="F26" s="125"/>
      <c r="G26" s="125"/>
      <c r="H26" s="125"/>
      <c r="I26" s="125"/>
    </row>
    <row r="27" spans="1:9" ht="30.75" hidden="1" x14ac:dyDescent="0.3">
      <c r="A27" s="3" t="s">
        <v>2</v>
      </c>
      <c r="B27" s="126" t="s">
        <v>3</v>
      </c>
      <c r="C27" s="127"/>
      <c r="D27" s="127"/>
      <c r="E27" s="127"/>
      <c r="F27" s="127"/>
      <c r="G27" s="127"/>
      <c r="H27" s="128"/>
      <c r="I27" s="4" t="s">
        <v>4</v>
      </c>
    </row>
    <row r="28" spans="1:9" ht="45" hidden="1" customHeight="1" x14ac:dyDescent="0.3">
      <c r="A28" s="5" t="s">
        <v>5</v>
      </c>
      <c r="B28" s="106" t="s">
        <v>41</v>
      </c>
      <c r="C28" s="107"/>
      <c r="D28" s="107"/>
      <c r="E28" s="107"/>
      <c r="F28" s="107"/>
      <c r="G28" s="107"/>
      <c r="H28" s="107"/>
      <c r="I28" s="108"/>
    </row>
    <row r="29" spans="1:9" ht="39" hidden="1" customHeight="1" x14ac:dyDescent="0.3">
      <c r="A29" s="6" t="s">
        <v>6</v>
      </c>
      <c r="B29" s="130" t="s">
        <v>42</v>
      </c>
      <c r="C29" s="131"/>
      <c r="D29" s="131"/>
      <c r="E29" s="131"/>
      <c r="F29" s="131"/>
      <c r="G29" s="131"/>
      <c r="H29" s="131"/>
      <c r="I29" s="132"/>
    </row>
    <row r="30" spans="1:9" ht="37.5" hidden="1" customHeight="1" x14ac:dyDescent="0.3">
      <c r="A30" s="7" t="s">
        <v>7</v>
      </c>
      <c r="B30" s="8" t="s">
        <v>8</v>
      </c>
      <c r="C30" s="9"/>
      <c r="D30" s="10"/>
      <c r="E30" s="10"/>
      <c r="F30" s="10"/>
      <c r="G30" s="11"/>
      <c r="H30" s="12">
        <v>59387</v>
      </c>
      <c r="I30" s="13" t="s">
        <v>47</v>
      </c>
    </row>
    <row r="31" spans="1:9" ht="18.75" hidden="1" customHeight="1" x14ac:dyDescent="0.3">
      <c r="A31" s="14" t="s">
        <v>9</v>
      </c>
      <c r="B31" s="112" t="s">
        <v>10</v>
      </c>
      <c r="C31" s="113"/>
      <c r="D31" s="15"/>
      <c r="E31" s="16"/>
      <c r="F31" s="15"/>
      <c r="G31" s="17">
        <v>0.30199999999999999</v>
      </c>
      <c r="H31" s="18">
        <f>+H30*G31</f>
        <v>17934.874</v>
      </c>
      <c r="I31" s="19"/>
    </row>
    <row r="32" spans="1:9" hidden="1" x14ac:dyDescent="0.3">
      <c r="A32" s="20" t="s">
        <v>11</v>
      </c>
      <c r="B32" s="21"/>
      <c r="C32" s="22"/>
      <c r="D32" s="23"/>
      <c r="E32" s="22"/>
      <c r="F32" s="23"/>
      <c r="G32" s="24"/>
      <c r="H32" s="18">
        <f>H30+H31</f>
        <v>77321.873999999996</v>
      </c>
      <c r="I32" s="19"/>
    </row>
    <row r="33" spans="1:9" ht="29.25" hidden="1" customHeight="1" x14ac:dyDescent="0.3">
      <c r="A33" s="25" t="s">
        <v>12</v>
      </c>
      <c r="B33" s="114" t="s">
        <v>13</v>
      </c>
      <c r="C33" s="115"/>
      <c r="D33" s="26"/>
      <c r="E33" s="27"/>
      <c r="F33" s="26"/>
      <c r="G33" s="28">
        <v>1973</v>
      </c>
      <c r="H33" s="29">
        <f>G33/12</f>
        <v>164.41666666666666</v>
      </c>
      <c r="I33" s="53" t="s">
        <v>14</v>
      </c>
    </row>
    <row r="34" spans="1:9" hidden="1" x14ac:dyDescent="0.3">
      <c r="A34" s="31" t="s">
        <v>15</v>
      </c>
      <c r="B34" s="114" t="s">
        <v>16</v>
      </c>
      <c r="C34" s="115"/>
      <c r="D34" s="115"/>
      <c r="E34" s="32"/>
      <c r="F34" s="26"/>
      <c r="G34" s="33"/>
      <c r="H34" s="34">
        <v>5</v>
      </c>
      <c r="I34" s="35"/>
    </row>
    <row r="35" spans="1:9" hidden="1" x14ac:dyDescent="0.3">
      <c r="A35" s="36" t="s">
        <v>17</v>
      </c>
      <c r="B35" s="37"/>
      <c r="C35" s="37"/>
      <c r="D35" s="37"/>
      <c r="E35" s="37"/>
      <c r="F35" s="38"/>
      <c r="G35" s="39"/>
      <c r="H35" s="18">
        <f>H32/H33*H34</f>
        <v>2351.4001216421693</v>
      </c>
      <c r="I35" s="35"/>
    </row>
    <row r="36" spans="1:9" ht="18.75" hidden="1" customHeight="1" x14ac:dyDescent="0.3">
      <c r="A36" s="40" t="s">
        <v>18</v>
      </c>
      <c r="B36" s="116" t="s">
        <v>19</v>
      </c>
      <c r="C36" s="117"/>
      <c r="D36" s="117"/>
      <c r="E36" s="117"/>
      <c r="F36" s="117"/>
      <c r="G36" s="117"/>
      <c r="H36" s="118"/>
      <c r="I36" s="41"/>
    </row>
    <row r="37" spans="1:9" ht="30" hidden="1" customHeight="1" x14ac:dyDescent="0.3">
      <c r="A37" s="42" t="s">
        <v>20</v>
      </c>
      <c r="B37" s="119" t="s">
        <v>21</v>
      </c>
      <c r="C37" s="120"/>
      <c r="D37" s="121"/>
      <c r="E37" s="43"/>
      <c r="F37" s="44"/>
      <c r="G37" s="44"/>
      <c r="H37" s="45">
        <f>H38+H39</f>
        <v>160.5</v>
      </c>
      <c r="I37" s="53" t="s">
        <v>22</v>
      </c>
    </row>
    <row r="38" spans="1:9" hidden="1" x14ac:dyDescent="0.3">
      <c r="A38" s="46" t="s">
        <v>23</v>
      </c>
      <c r="B38" s="47" t="s">
        <v>24</v>
      </c>
      <c r="C38" s="48"/>
      <c r="D38" s="49"/>
      <c r="E38" s="50"/>
      <c r="F38" s="51">
        <v>100</v>
      </c>
      <c r="G38" s="52">
        <v>225</v>
      </c>
      <c r="H38" s="18">
        <f>G38/500*F38</f>
        <v>45</v>
      </c>
      <c r="I38" s="30" t="s">
        <v>43</v>
      </c>
    </row>
    <row r="39" spans="1:9" hidden="1" x14ac:dyDescent="0.3">
      <c r="A39" s="54" t="s">
        <v>26</v>
      </c>
      <c r="B39" s="47" t="s">
        <v>27</v>
      </c>
      <c r="C39" s="48"/>
      <c r="D39" s="49"/>
      <c r="E39" s="55"/>
      <c r="F39" s="56">
        <v>100</v>
      </c>
      <c r="G39" s="57">
        <v>9240</v>
      </c>
      <c r="H39" s="12">
        <f>G39/8000*F39</f>
        <v>115.5</v>
      </c>
      <c r="I39" s="30" t="s">
        <v>28</v>
      </c>
    </row>
    <row r="40" spans="1:9" hidden="1" x14ac:dyDescent="0.3">
      <c r="A40" s="59" t="s">
        <v>29</v>
      </c>
      <c r="B40" s="60"/>
      <c r="C40" s="61"/>
      <c r="D40" s="38"/>
      <c r="E40" s="38"/>
      <c r="F40" s="62"/>
      <c r="G40" s="63"/>
      <c r="H40" s="29">
        <f>H37</f>
        <v>160.5</v>
      </c>
      <c r="I40" s="64"/>
    </row>
    <row r="41" spans="1:9" ht="24.75" hidden="1" x14ac:dyDescent="0.3">
      <c r="A41" s="65" t="s">
        <v>30</v>
      </c>
      <c r="B41" s="66" t="s">
        <v>31</v>
      </c>
      <c r="C41" s="67"/>
      <c r="D41" s="67"/>
      <c r="E41" s="67"/>
      <c r="F41" s="68">
        <v>2</v>
      </c>
      <c r="G41" s="69">
        <v>92.48</v>
      </c>
      <c r="H41" s="70">
        <f>F41*G41</f>
        <v>184.96</v>
      </c>
      <c r="I41" s="88" t="s">
        <v>32</v>
      </c>
    </row>
    <row r="42" spans="1:9" hidden="1" x14ac:dyDescent="0.3">
      <c r="A42" s="72" t="s">
        <v>33</v>
      </c>
      <c r="B42" s="67"/>
      <c r="C42" s="55"/>
      <c r="D42" s="67"/>
      <c r="E42" s="55"/>
      <c r="F42" s="55"/>
      <c r="G42" s="55"/>
      <c r="H42" s="73">
        <f>H35+H40+H41</f>
        <v>2696.8601216421694</v>
      </c>
      <c r="I42" s="58"/>
    </row>
    <row r="43" spans="1:9" ht="21" hidden="1" customHeight="1" x14ac:dyDescent="0.3">
      <c r="A43" s="74" t="s">
        <v>34</v>
      </c>
      <c r="B43" s="75" t="s">
        <v>35</v>
      </c>
      <c r="C43" s="76"/>
      <c r="D43" s="55"/>
      <c r="E43" s="76"/>
      <c r="F43" s="67"/>
      <c r="G43" s="77"/>
      <c r="H43" s="78">
        <v>3</v>
      </c>
      <c r="I43" s="71" t="s">
        <v>44</v>
      </c>
    </row>
    <row r="44" spans="1:9" hidden="1" x14ac:dyDescent="0.3">
      <c r="A44" s="74" t="s">
        <v>36</v>
      </c>
      <c r="B44" s="75" t="s">
        <v>37</v>
      </c>
      <c r="C44" s="67"/>
      <c r="D44" s="79"/>
      <c r="E44" s="80"/>
      <c r="F44" s="55"/>
      <c r="G44" s="81"/>
      <c r="H44" s="78">
        <v>1</v>
      </c>
      <c r="I44" s="82" t="s">
        <v>45</v>
      </c>
    </row>
    <row r="45" spans="1:9" ht="19.5" hidden="1" thickBot="1" x14ac:dyDescent="0.35">
      <c r="A45" s="83" t="s">
        <v>46</v>
      </c>
      <c r="B45" s="84"/>
      <c r="C45" s="84"/>
      <c r="D45" s="89"/>
      <c r="E45" s="85"/>
      <c r="F45" s="85"/>
      <c r="G45" s="84"/>
      <c r="H45" s="86">
        <f>H42*H43*H44</f>
        <v>8090.5803649265081</v>
      </c>
      <c r="I45" s="87"/>
    </row>
    <row r="47" spans="1:9" ht="33.75" customHeight="1" x14ac:dyDescent="0.3">
      <c r="A47" s="129" t="s">
        <v>57</v>
      </c>
      <c r="B47" s="129"/>
      <c r="C47" s="129"/>
      <c r="D47" s="129"/>
      <c r="E47" s="129"/>
      <c r="F47" s="129"/>
      <c r="G47" s="95">
        <f>H24</f>
        <v>7415.2711649449384</v>
      </c>
      <c r="H47" s="94" t="s">
        <v>58</v>
      </c>
      <c r="I47" s="93"/>
    </row>
    <row r="48" spans="1:9" x14ac:dyDescent="0.3">
      <c r="C48" s="90"/>
    </row>
  </sheetData>
  <mergeCells count="22">
    <mergeCell ref="B37:D37"/>
    <mergeCell ref="A47:F47"/>
    <mergeCell ref="A26:I26"/>
    <mergeCell ref="B27:H27"/>
    <mergeCell ref="B28:I28"/>
    <mergeCell ref="B29:I29"/>
    <mergeCell ref="B31:C31"/>
    <mergeCell ref="B33:C33"/>
    <mergeCell ref="B15:H15"/>
    <mergeCell ref="B34:D34"/>
    <mergeCell ref="B36:H36"/>
    <mergeCell ref="B16:D16"/>
    <mergeCell ref="A1:I1"/>
    <mergeCell ref="A2:I2"/>
    <mergeCell ref="A3:I3"/>
    <mergeCell ref="A5:I5"/>
    <mergeCell ref="B6:H6"/>
    <mergeCell ref="B7:I7"/>
    <mergeCell ref="B8:I8"/>
    <mergeCell ref="B10:C10"/>
    <mergeCell ref="B12:C12"/>
    <mergeCell ref="B13:D1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Пример зап.формы</vt:lpstr>
      <vt:lpstr>Пример зап.формы единоврем.)</vt:lpstr>
      <vt:lpstr>расходы </vt:lpstr>
      <vt:lpstr>'Пример зап.формы'!Область_печати</vt:lpstr>
      <vt:lpstr>'Пример зап.формы единоврем.)'!Область_печати</vt:lpstr>
      <vt:lpstr>'расходы 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Заболоцкая Юлия Валерьевна</dc:creator>
  <cp:lastModifiedBy>Евгений Келлер</cp:lastModifiedBy>
  <cp:lastPrinted>2022-02-28T07:23:38Z</cp:lastPrinted>
  <dcterms:created xsi:type="dcterms:W3CDTF">2017-09-26T07:45:13Z</dcterms:created>
  <dcterms:modified xsi:type="dcterms:W3CDTF">2022-05-11T11:55:51Z</dcterms:modified>
</cp:coreProperties>
</file>