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16" windowHeight="11016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'!$A$34:$K$640</definedName>
    <definedName name="_xlnm.Print_Titles" localSheetId="0">'Отчет '!$33:$34</definedName>
  </definedNames>
  <calcPr calcId="152511"/>
</workbook>
</file>

<file path=xl/calcChain.xml><?xml version="1.0" encoding="utf-8"?>
<calcChain xmlns="http://schemas.openxmlformats.org/spreadsheetml/2006/main">
  <c r="K639" i="2" l="1"/>
  <c r="J24" i="2"/>
  <c r="H15" i="2"/>
  <c r="H7" i="2"/>
  <c r="K28" i="2"/>
  <c r="G514" i="2"/>
  <c r="G513" i="2" s="1"/>
  <c r="G512" i="2" s="1"/>
  <c r="G511" i="2" s="1"/>
  <c r="G39" i="2"/>
  <c r="G38" i="2"/>
  <c r="G43" i="2"/>
  <c r="G42" i="2" s="1"/>
  <c r="G45" i="2"/>
  <c r="G49" i="2"/>
  <c r="G48" i="2" s="1"/>
  <c r="G55" i="2"/>
  <c r="G54" i="2" s="1"/>
  <c r="G58" i="2"/>
  <c r="G57" i="2" s="1"/>
  <c r="G61" i="2"/>
  <c r="G60" i="2" s="1"/>
  <c r="G64" i="2"/>
  <c r="G63" i="2" s="1"/>
  <c r="G67" i="2"/>
  <c r="G66" i="2" s="1"/>
  <c r="G70" i="2"/>
  <c r="G69" i="2" s="1"/>
  <c r="G72" i="2"/>
  <c r="G74" i="2"/>
  <c r="G77" i="2"/>
  <c r="G76" i="2" s="1"/>
  <c r="G81" i="2"/>
  <c r="G80" i="2" s="1"/>
  <c r="G52" i="2"/>
  <c r="G51" i="2" s="1"/>
  <c r="G89" i="2"/>
  <c r="G88" i="2"/>
  <c r="G84" i="2" s="1"/>
  <c r="G86" i="2"/>
  <c r="G85" i="2" s="1"/>
  <c r="G94" i="2"/>
  <c r="G93" i="2" s="1"/>
  <c r="G108" i="2"/>
  <c r="G107" i="2" s="1"/>
  <c r="G102" i="2"/>
  <c r="G101" i="2" s="1"/>
  <c r="G98" i="2"/>
  <c r="G97" i="2" s="1"/>
  <c r="G105" i="2"/>
  <c r="G104" i="2" s="1"/>
  <c r="G112" i="2"/>
  <c r="G111" i="2"/>
  <c r="G110" i="2" s="1"/>
  <c r="G117" i="2"/>
  <c r="G119" i="2"/>
  <c r="G121" i="2"/>
  <c r="G116" i="2" s="1"/>
  <c r="G115" i="2" s="1"/>
  <c r="G126" i="2"/>
  <c r="G125" i="2" s="1"/>
  <c r="G129" i="2"/>
  <c r="G128" i="2" s="1"/>
  <c r="G132" i="2"/>
  <c r="G131" i="2" s="1"/>
  <c r="G135" i="2"/>
  <c r="G134" i="2" s="1"/>
  <c r="G140" i="2"/>
  <c r="G139" i="2" s="1"/>
  <c r="G138" i="2" s="1"/>
  <c r="G141" i="2"/>
  <c r="G144" i="2"/>
  <c r="G143" i="2" s="1"/>
  <c r="G148" i="2"/>
  <c r="G147" i="2"/>
  <c r="G151" i="2"/>
  <c r="G150" i="2" s="1"/>
  <c r="G154" i="2"/>
  <c r="G153" i="2"/>
  <c r="G157" i="2"/>
  <c r="G156" i="2" s="1"/>
  <c r="G161" i="2"/>
  <c r="G160" i="2" s="1"/>
  <c r="G164" i="2"/>
  <c r="G163" i="2" s="1"/>
  <c r="G159" i="2"/>
  <c r="G168" i="2"/>
  <c r="G167" i="2" s="1"/>
  <c r="G166" i="2" s="1"/>
  <c r="G171" i="2"/>
  <c r="G170" i="2" s="1"/>
  <c r="G176" i="2"/>
  <c r="G175" i="2"/>
  <c r="G179" i="2"/>
  <c r="G178" i="2" s="1"/>
  <c r="G186" i="2"/>
  <c r="G185" i="2"/>
  <c r="G189" i="2"/>
  <c r="G188" i="2" s="1"/>
  <c r="G198" i="2"/>
  <c r="G197" i="2"/>
  <c r="G195" i="2"/>
  <c r="G194" i="2" s="1"/>
  <c r="G201" i="2"/>
  <c r="G200" i="2"/>
  <c r="G192" i="2"/>
  <c r="G191" i="2" s="1"/>
  <c r="G183" i="2"/>
  <c r="G182" i="2"/>
  <c r="G206" i="2"/>
  <c r="G205" i="2" s="1"/>
  <c r="G210" i="2"/>
  <c r="G209" i="2" s="1"/>
  <c r="G217" i="2"/>
  <c r="G216" i="2" s="1"/>
  <c r="G214" i="2"/>
  <c r="G213" i="2" s="1"/>
  <c r="G222" i="2"/>
  <c r="G221" i="2"/>
  <c r="G220" i="2" s="1"/>
  <c r="G227" i="2"/>
  <c r="G226" i="2" s="1"/>
  <c r="G225" i="2"/>
  <c r="G224" i="2" s="1"/>
  <c r="G231" i="2"/>
  <c r="G230" i="2"/>
  <c r="G237" i="2"/>
  <c r="G236" i="2" s="1"/>
  <c r="G248" i="2"/>
  <c r="G250" i="2"/>
  <c r="G247" i="2" s="1"/>
  <c r="G245" i="2"/>
  <c r="G244" i="2" s="1"/>
  <c r="G242" i="2"/>
  <c r="G239" i="2" s="1"/>
  <c r="G240" i="2"/>
  <c r="G234" i="2"/>
  <c r="G233" i="2"/>
  <c r="G255" i="2"/>
  <c r="G254" i="2" s="1"/>
  <c r="G253" i="2"/>
  <c r="G252" i="2" s="1"/>
  <c r="G260" i="2"/>
  <c r="G259" i="2" s="1"/>
  <c r="G257" i="2"/>
  <c r="G256" i="2"/>
  <c r="G271" i="2"/>
  <c r="G270" i="2"/>
  <c r="G267" i="2" s="1"/>
  <c r="G268" i="2"/>
  <c r="G274" i="2"/>
  <c r="G273" i="2"/>
  <c r="G265" i="2"/>
  <c r="G264" i="2" s="1"/>
  <c r="G278" i="2"/>
  <c r="G277" i="2" s="1"/>
  <c r="G282" i="2"/>
  <c r="G281" i="2" s="1"/>
  <c r="G283" i="2"/>
  <c r="G288" i="2"/>
  <c r="G287" i="2" s="1"/>
  <c r="G286" i="2" s="1"/>
  <c r="G299" i="2"/>
  <c r="G298" i="2"/>
  <c r="G296" i="2"/>
  <c r="G295" i="2" s="1"/>
  <c r="G303" i="2"/>
  <c r="G302" i="2" s="1"/>
  <c r="G301" i="2" s="1"/>
  <c r="G292" i="2"/>
  <c r="G291" i="2"/>
  <c r="G290" i="2" s="1"/>
  <c r="G308" i="2"/>
  <c r="G307" i="2"/>
  <c r="G306" i="2" s="1"/>
  <c r="G315" i="2"/>
  <c r="G314" i="2" s="1"/>
  <c r="G322" i="2"/>
  <c r="G321" i="2" s="1"/>
  <c r="G320" i="2" s="1"/>
  <c r="G318" i="2"/>
  <c r="G317" i="2"/>
  <c r="G324" i="2"/>
  <c r="G323" i="2" s="1"/>
  <c r="G332" i="2"/>
  <c r="G331" i="2"/>
  <c r="G312" i="2"/>
  <c r="G311" i="2" s="1"/>
  <c r="G327" i="2"/>
  <c r="G329" i="2"/>
  <c r="G326" i="2" s="1"/>
  <c r="G336" i="2"/>
  <c r="G335" i="2"/>
  <c r="G339" i="2"/>
  <c r="G338" i="2" s="1"/>
  <c r="G345" i="2"/>
  <c r="G344" i="2"/>
  <c r="G348" i="2"/>
  <c r="G347" i="2" s="1"/>
  <c r="G351" i="2"/>
  <c r="G350" i="2"/>
  <c r="G354" i="2"/>
  <c r="G353" i="2" s="1"/>
  <c r="G357" i="2"/>
  <c r="G356" i="2"/>
  <c r="G342" i="2"/>
  <c r="G341" i="2" s="1"/>
  <c r="G361" i="2"/>
  <c r="G360" i="2" s="1"/>
  <c r="G359" i="2" s="1"/>
  <c r="G363" i="2"/>
  <c r="G365" i="2"/>
  <c r="G371" i="2"/>
  <c r="G370" i="2" s="1"/>
  <c r="G374" i="2"/>
  <c r="G373" i="2" s="1"/>
  <c r="G376" i="2"/>
  <c r="G382" i="2"/>
  <c r="G381" i="2"/>
  <c r="G379" i="2"/>
  <c r="G378" i="2" s="1"/>
  <c r="G386" i="2"/>
  <c r="G385" i="2" s="1"/>
  <c r="G384" i="2" s="1"/>
  <c r="G393" i="2"/>
  <c r="G392" i="2"/>
  <c r="G388" i="2" s="1"/>
  <c r="G390" i="2"/>
  <c r="G389" i="2" s="1"/>
  <c r="G397" i="2"/>
  <c r="G396" i="2" s="1"/>
  <c r="G400" i="2"/>
  <c r="G399" i="2" s="1"/>
  <c r="G395" i="2"/>
  <c r="G405" i="2"/>
  <c r="G404" i="2" s="1"/>
  <c r="G428" i="2"/>
  <c r="G427" i="2" s="1"/>
  <c r="G426" i="2" s="1"/>
  <c r="G408" i="2"/>
  <c r="G407" i="2"/>
  <c r="G415" i="2"/>
  <c r="G414" i="2" s="1"/>
  <c r="G413" i="2" s="1"/>
  <c r="G416" i="2"/>
  <c r="G419" i="2"/>
  <c r="G418" i="2" s="1"/>
  <c r="G423" i="2"/>
  <c r="G422" i="2"/>
  <c r="G421" i="2" s="1"/>
  <c r="G424" i="2"/>
  <c r="G411" i="2"/>
  <c r="G410" i="2"/>
  <c r="G431" i="2"/>
  <c r="G430" i="2" s="1"/>
  <c r="G429" i="2" s="1"/>
  <c r="G437" i="2"/>
  <c r="G436" i="2" s="1"/>
  <c r="G435" i="2" s="1"/>
  <c r="G434" i="2" s="1"/>
  <c r="G433" i="2" s="1"/>
  <c r="G438" i="2"/>
  <c r="G441" i="2"/>
  <c r="G440" i="2" s="1"/>
  <c r="G447" i="2"/>
  <c r="G446" i="2" s="1"/>
  <c r="G445" i="2" s="1"/>
  <c r="G443" i="2"/>
  <c r="G442" i="2"/>
  <c r="G453" i="2"/>
  <c r="G452" i="2" s="1"/>
  <c r="G448" i="2" s="1"/>
  <c r="G450" i="2"/>
  <c r="G449" i="2" s="1"/>
  <c r="G458" i="2"/>
  <c r="G457" i="2" s="1"/>
  <c r="G456" i="2" s="1"/>
  <c r="G455" i="2" s="1"/>
  <c r="G462" i="2"/>
  <c r="G461" i="2"/>
  <c r="G460" i="2" s="1"/>
  <c r="G468" i="2"/>
  <c r="G467" i="2"/>
  <c r="G466" i="2" s="1"/>
  <c r="G465" i="2" s="1"/>
  <c r="G470" i="2"/>
  <c r="G469" i="2" s="1"/>
  <c r="G473" i="2"/>
  <c r="G472" i="2" s="1"/>
  <c r="G485" i="2"/>
  <c r="G484" i="2"/>
  <c r="G475" i="2" s="1"/>
  <c r="G482" i="2"/>
  <c r="G481" i="2" s="1"/>
  <c r="G477" i="2"/>
  <c r="G479" i="2"/>
  <c r="G476" i="2" s="1"/>
  <c r="G491" i="2"/>
  <c r="G490" i="2" s="1"/>
  <c r="G489" i="2" s="1"/>
  <c r="G488" i="2" s="1"/>
  <c r="G487" i="2" s="1"/>
  <c r="G494" i="2"/>
  <c r="G493" i="2" s="1"/>
  <c r="G492" i="2" s="1"/>
  <c r="G499" i="2"/>
  <c r="G498" i="2" s="1"/>
  <c r="G497" i="2" s="1"/>
  <c r="G503" i="2"/>
  <c r="G502" i="2"/>
  <c r="G501" i="2" s="1"/>
  <c r="G506" i="2"/>
  <c r="G505" i="2" s="1"/>
  <c r="G509" i="2"/>
  <c r="G508" i="2"/>
  <c r="G522" i="2"/>
  <c r="G521" i="2"/>
  <c r="G517" i="2" s="1"/>
  <c r="G516" i="2" s="1"/>
  <c r="G519" i="2"/>
  <c r="G518" i="2" s="1"/>
  <c r="G526" i="2"/>
  <c r="G525" i="2" s="1"/>
  <c r="G524" i="2" s="1"/>
  <c r="G530" i="2"/>
  <c r="G529" i="2" s="1"/>
  <c r="G528" i="2" s="1"/>
  <c r="G534" i="2"/>
  <c r="G533" i="2" s="1"/>
  <c r="G532" i="2" s="1"/>
  <c r="G535" i="2"/>
  <c r="G538" i="2"/>
  <c r="G537" i="2" s="1"/>
  <c r="G544" i="2"/>
  <c r="G543" i="2" s="1"/>
  <c r="G541" i="2"/>
  <c r="G540" i="2" s="1"/>
  <c r="G548" i="2"/>
  <c r="G547" i="2" s="1"/>
  <c r="G550" i="2"/>
  <c r="G546" i="2"/>
  <c r="G554" i="2"/>
  <c r="G553" i="2" s="1"/>
  <c r="G557" i="2"/>
  <c r="G556" i="2"/>
  <c r="G563" i="2"/>
  <c r="G562" i="2" s="1"/>
  <c r="G566" i="2"/>
  <c r="G565" i="2"/>
  <c r="G569" i="2"/>
  <c r="G568" i="2" s="1"/>
  <c r="G560" i="2"/>
  <c r="G559" i="2"/>
  <c r="G575" i="2"/>
  <c r="G574" i="2" s="1"/>
  <c r="G576" i="2"/>
  <c r="G579" i="2"/>
  <c r="G578" i="2" s="1"/>
  <c r="G581" i="2"/>
  <c r="G580" i="2" s="1"/>
  <c r="G585" i="2"/>
  <c r="G584" i="2" s="1"/>
  <c r="G587" i="2"/>
  <c r="G586" i="2" s="1"/>
  <c r="G588" i="2"/>
  <c r="G592" i="2"/>
  <c r="G591" i="2" s="1"/>
  <c r="G595" i="2"/>
  <c r="G594" i="2" s="1"/>
  <c r="G598" i="2"/>
  <c r="G597" i="2" s="1"/>
  <c r="G601" i="2"/>
  <c r="G600" i="2" s="1"/>
  <c r="G604" i="2"/>
  <c r="G603" i="2"/>
  <c r="G605" i="2"/>
  <c r="G607" i="2"/>
  <c r="G611" i="2"/>
  <c r="G610" i="2" s="1"/>
  <c r="G609" i="2" s="1"/>
  <c r="G612" i="2"/>
  <c r="G616" i="2"/>
  <c r="G615" i="2" s="1"/>
  <c r="G614" i="2" s="1"/>
  <c r="G617" i="2"/>
  <c r="G626" i="2"/>
  <c r="G623" i="2" s="1"/>
  <c r="G624" i="2"/>
  <c r="G621" i="2"/>
  <c r="G620" i="2" s="1"/>
  <c r="G630" i="2"/>
  <c r="G629" i="2"/>
  <c r="G628" i="2" s="1"/>
  <c r="G633" i="2"/>
  <c r="G632" i="2"/>
  <c r="I206" i="2"/>
  <c r="I205" i="2"/>
  <c r="J380" i="2"/>
  <c r="K380" i="2"/>
  <c r="I379" i="2"/>
  <c r="J379" i="2" s="1"/>
  <c r="H378" i="2"/>
  <c r="H379" i="2"/>
  <c r="I616" i="2"/>
  <c r="I615" i="2" s="1"/>
  <c r="I613" i="2"/>
  <c r="I611" i="2"/>
  <c r="I604" i="2"/>
  <c r="I587" i="2"/>
  <c r="I585" i="2"/>
  <c r="H585" i="2"/>
  <c r="I579" i="2"/>
  <c r="I575" i="2"/>
  <c r="I574" i="2" s="1"/>
  <c r="J574" i="2" s="1"/>
  <c r="H575" i="2"/>
  <c r="I534" i="2"/>
  <c r="H534" i="2"/>
  <c r="H491" i="2"/>
  <c r="K491" i="2" s="1"/>
  <c r="I468" i="2"/>
  <c r="I437" i="2"/>
  <c r="I415" i="2"/>
  <c r="J398" i="2"/>
  <c r="I400" i="2"/>
  <c r="I399" i="2"/>
  <c r="J399" i="2" s="1"/>
  <c r="J400" i="2"/>
  <c r="J401" i="2"/>
  <c r="I397" i="2"/>
  <c r="I396" i="2" s="1"/>
  <c r="J396" i="2" s="1"/>
  <c r="I395" i="2"/>
  <c r="J394" i="2"/>
  <c r="J391" i="2"/>
  <c r="I367" i="2"/>
  <c r="H367" i="2"/>
  <c r="I362" i="2"/>
  <c r="H362" i="2"/>
  <c r="H361" i="2" s="1"/>
  <c r="H360" i="2" s="1"/>
  <c r="H359" i="2" s="1"/>
  <c r="I351" i="2"/>
  <c r="I350" i="2"/>
  <c r="H348" i="2"/>
  <c r="H347" i="2" s="1"/>
  <c r="H351" i="2"/>
  <c r="H350" i="2" s="1"/>
  <c r="H342" i="2"/>
  <c r="H341" i="2" s="1"/>
  <c r="H322" i="2"/>
  <c r="H282" i="2"/>
  <c r="J274" i="2"/>
  <c r="J275" i="2"/>
  <c r="H271" i="2"/>
  <c r="I255" i="2"/>
  <c r="H255" i="2"/>
  <c r="H254" i="2" s="1"/>
  <c r="K254" i="2" s="1"/>
  <c r="H227" i="2"/>
  <c r="I140" i="2"/>
  <c r="J140" i="2" s="1"/>
  <c r="H140" i="2"/>
  <c r="K561" i="2"/>
  <c r="I576" i="2"/>
  <c r="K576" i="2" s="1"/>
  <c r="H576" i="2"/>
  <c r="K391" i="2"/>
  <c r="I390" i="2"/>
  <c r="I389" i="2" s="1"/>
  <c r="J389" i="2" s="1"/>
  <c r="I257" i="2"/>
  <c r="J257" i="2"/>
  <c r="J256" i="2" s="1"/>
  <c r="K258" i="2"/>
  <c r="I52" i="2"/>
  <c r="J53" i="2"/>
  <c r="I86" i="2"/>
  <c r="H86" i="2"/>
  <c r="J87" i="2"/>
  <c r="K87" i="2"/>
  <c r="I98" i="2"/>
  <c r="H98" i="2"/>
  <c r="H97" i="2" s="1"/>
  <c r="K100" i="2"/>
  <c r="I183" i="2"/>
  <c r="H183" i="2"/>
  <c r="K184" i="2"/>
  <c r="I234" i="2"/>
  <c r="J234" i="2" s="1"/>
  <c r="H234" i="2"/>
  <c r="K235" i="2"/>
  <c r="H611" i="2"/>
  <c r="I603" i="2"/>
  <c r="H604" i="2"/>
  <c r="H587" i="2"/>
  <c r="I584" i="2"/>
  <c r="H579" i="2"/>
  <c r="H533" i="2"/>
  <c r="I470" i="2"/>
  <c r="I469" i="2" s="1"/>
  <c r="H470" i="2"/>
  <c r="J471" i="2"/>
  <c r="K471" i="2"/>
  <c r="H468" i="2"/>
  <c r="H447" i="2"/>
  <c r="H446" i="2" s="1"/>
  <c r="I441" i="2"/>
  <c r="I440" i="2" s="1"/>
  <c r="H441" i="2"/>
  <c r="I414" i="2"/>
  <c r="H415" i="2"/>
  <c r="H397" i="2"/>
  <c r="H400" i="2"/>
  <c r="H399" i="2" s="1"/>
  <c r="K401" i="2"/>
  <c r="H371" i="2"/>
  <c r="H374" i="2"/>
  <c r="H376" i="2"/>
  <c r="H382" i="2"/>
  <c r="H381" i="2" s="1"/>
  <c r="H386" i="2"/>
  <c r="H393" i="2"/>
  <c r="H392" i="2"/>
  <c r="H390" i="2"/>
  <c r="H389" i="2" s="1"/>
  <c r="I371" i="2"/>
  <c r="I374" i="2"/>
  <c r="I376" i="2"/>
  <c r="I382" i="2"/>
  <c r="I386" i="2"/>
  <c r="I393" i="2"/>
  <c r="J393" i="2" s="1"/>
  <c r="K398" i="2"/>
  <c r="J362" i="2"/>
  <c r="J272" i="2"/>
  <c r="K272" i="2"/>
  <c r="I274" i="2"/>
  <c r="H274" i="2"/>
  <c r="K275" i="2"/>
  <c r="I254" i="2"/>
  <c r="I260" i="2"/>
  <c r="H260" i="2"/>
  <c r="H257" i="2"/>
  <c r="H256" i="2" s="1"/>
  <c r="I214" i="2"/>
  <c r="H214" i="2"/>
  <c r="J215" i="2"/>
  <c r="K215" i="2"/>
  <c r="I122" i="2"/>
  <c r="I117" i="2"/>
  <c r="I8" i="2"/>
  <c r="I135" i="2"/>
  <c r="I134" i="2"/>
  <c r="I94" i="2"/>
  <c r="J94" i="2" s="1"/>
  <c r="I108" i="2"/>
  <c r="I107" i="2"/>
  <c r="I102" i="2"/>
  <c r="J102" i="2" s="1"/>
  <c r="I105" i="2"/>
  <c r="H94" i="2"/>
  <c r="K94" i="2" s="1"/>
  <c r="H108" i="2"/>
  <c r="H102" i="2"/>
  <c r="H101" i="2"/>
  <c r="H105" i="2"/>
  <c r="I569" i="2"/>
  <c r="K394" i="2"/>
  <c r="K106" i="2"/>
  <c r="J91" i="2"/>
  <c r="K91" i="2"/>
  <c r="I89" i="2"/>
  <c r="H89" i="2"/>
  <c r="I43" i="2"/>
  <c r="I45" i="2"/>
  <c r="H43" i="2"/>
  <c r="H45" i="2"/>
  <c r="J46" i="2"/>
  <c r="K46" i="2"/>
  <c r="J47" i="2"/>
  <c r="K47" i="2"/>
  <c r="H8" i="2"/>
  <c r="I39" i="2"/>
  <c r="J39" i="2" s="1"/>
  <c r="I49" i="2"/>
  <c r="I55" i="2"/>
  <c r="I58" i="2"/>
  <c r="I57" i="2" s="1"/>
  <c r="I61" i="2"/>
  <c r="J61" i="2" s="1"/>
  <c r="I64" i="2"/>
  <c r="J64" i="2" s="1"/>
  <c r="I67" i="2"/>
  <c r="I70" i="2"/>
  <c r="I72" i="2"/>
  <c r="J72" i="2" s="1"/>
  <c r="I74" i="2"/>
  <c r="K74" i="2" s="1"/>
  <c r="I77" i="2"/>
  <c r="J77" i="2" s="1"/>
  <c r="I81" i="2"/>
  <c r="I112" i="2"/>
  <c r="I119" i="2"/>
  <c r="I126" i="2"/>
  <c r="I129" i="2"/>
  <c r="I132" i="2"/>
  <c r="K132" i="2" s="1"/>
  <c r="I141" i="2"/>
  <c r="I144" i="2"/>
  <c r="I148" i="2"/>
  <c r="I151" i="2"/>
  <c r="K151" i="2" s="1"/>
  <c r="I154" i="2"/>
  <c r="I157" i="2"/>
  <c r="I161" i="2"/>
  <c r="I164" i="2"/>
  <c r="K164" i="2" s="1"/>
  <c r="I168" i="2"/>
  <c r="I167" i="2" s="1"/>
  <c r="I171" i="2"/>
  <c r="I176" i="2"/>
  <c r="I179" i="2"/>
  <c r="I178" i="2" s="1"/>
  <c r="I186" i="2"/>
  <c r="I189" i="2"/>
  <c r="I188" i="2" s="1"/>
  <c r="J188" i="2" s="1"/>
  <c r="I192" i="2"/>
  <c r="I198" i="2"/>
  <c r="I195" i="2"/>
  <c r="I194" i="2"/>
  <c r="J194" i="2" s="1"/>
  <c r="I201" i="2"/>
  <c r="I210" i="2"/>
  <c r="I209" i="2" s="1"/>
  <c r="I217" i="2"/>
  <c r="I222" i="2"/>
  <c r="J222" i="2" s="1"/>
  <c r="I226" i="2"/>
  <c r="I231" i="2"/>
  <c r="I237" i="2"/>
  <c r="I248" i="2"/>
  <c r="I247" i="2" s="1"/>
  <c r="J247" i="2" s="1"/>
  <c r="I250" i="2"/>
  <c r="I245" i="2"/>
  <c r="I242" i="2"/>
  <c r="I240" i="2"/>
  <c r="I270" i="2"/>
  <c r="I268" i="2"/>
  <c r="I265" i="2"/>
  <c r="I278" i="2"/>
  <c r="K278" i="2" s="1"/>
  <c r="I281" i="2"/>
  <c r="I283" i="2"/>
  <c r="I288" i="2"/>
  <c r="I299" i="2"/>
  <c r="I296" i="2"/>
  <c r="I303" i="2"/>
  <c r="I292" i="2"/>
  <c r="I308" i="2"/>
  <c r="J308" i="2" s="1"/>
  <c r="I315" i="2"/>
  <c r="I321" i="2"/>
  <c r="I320" i="2"/>
  <c r="J320" i="2" s="1"/>
  <c r="I318" i="2"/>
  <c r="I324" i="2"/>
  <c r="I332" i="2"/>
  <c r="I312" i="2"/>
  <c r="I327" i="2"/>
  <c r="I329" i="2"/>
  <c r="I336" i="2"/>
  <c r="I335" i="2"/>
  <c r="I339" i="2"/>
  <c r="I338" i="2" s="1"/>
  <c r="I345" i="2"/>
  <c r="I348" i="2"/>
  <c r="I354" i="2"/>
  <c r="I353" i="2" s="1"/>
  <c r="K353" i="2" s="1"/>
  <c r="I357" i="2"/>
  <c r="I363" i="2"/>
  <c r="I365" i="2"/>
  <c r="I405" i="2"/>
  <c r="I404" i="2"/>
  <c r="I427" i="2"/>
  <c r="I408" i="2"/>
  <c r="I407" i="2" s="1"/>
  <c r="I416" i="2"/>
  <c r="I419" i="2"/>
  <c r="I418" i="2" s="1"/>
  <c r="J418" i="2" s="1"/>
  <c r="I422" i="2"/>
  <c r="I424" i="2"/>
  <c r="I411" i="2"/>
  <c r="I431" i="2"/>
  <c r="I430" i="2" s="1"/>
  <c r="I438" i="2"/>
  <c r="I446" i="2"/>
  <c r="I443" i="2"/>
  <c r="I453" i="2"/>
  <c r="I450" i="2"/>
  <c r="I458" i="2"/>
  <c r="I462" i="2"/>
  <c r="I473" i="2"/>
  <c r="I472" i="2" s="1"/>
  <c r="J472" i="2" s="1"/>
  <c r="I485" i="2"/>
  <c r="J485" i="2" s="1"/>
  <c r="I482" i="2"/>
  <c r="I477" i="2"/>
  <c r="I479" i="2"/>
  <c r="I476" i="2" s="1"/>
  <c r="J476" i="2" s="1"/>
  <c r="I490" i="2"/>
  <c r="I489" i="2" s="1"/>
  <c r="I494" i="2"/>
  <c r="I493" i="2"/>
  <c r="I499" i="2"/>
  <c r="I498" i="2" s="1"/>
  <c r="J498" i="2" s="1"/>
  <c r="I503" i="2"/>
  <c r="I506" i="2"/>
  <c r="I509" i="2"/>
  <c r="I508" i="2" s="1"/>
  <c r="I514" i="2"/>
  <c r="I522" i="2"/>
  <c r="K522" i="2" s="1"/>
  <c r="I519" i="2"/>
  <c r="I526" i="2"/>
  <c r="I530" i="2"/>
  <c r="I535" i="2"/>
  <c r="I538" i="2"/>
  <c r="I544" i="2"/>
  <c r="I541" i="2"/>
  <c r="I548" i="2"/>
  <c r="I550" i="2"/>
  <c r="I554" i="2"/>
  <c r="I557" i="2"/>
  <c r="I556" i="2"/>
  <c r="I563" i="2"/>
  <c r="I566" i="2"/>
  <c r="I560" i="2"/>
  <c r="I559" i="2"/>
  <c r="K559" i="2" s="1"/>
  <c r="I581" i="2"/>
  <c r="I580" i="2" s="1"/>
  <c r="K580" i="2" s="1"/>
  <c r="I588" i="2"/>
  <c r="I592" i="2"/>
  <c r="I595" i="2"/>
  <c r="I598" i="2"/>
  <c r="I597" i="2" s="1"/>
  <c r="J597" i="2" s="1"/>
  <c r="I601" i="2"/>
  <c r="K601" i="2" s="1"/>
  <c r="I605" i="2"/>
  <c r="I607" i="2"/>
  <c r="I617" i="2"/>
  <c r="I626" i="2"/>
  <c r="K626" i="2" s="1"/>
  <c r="I624" i="2"/>
  <c r="I621" i="2"/>
  <c r="I620" i="2" s="1"/>
  <c r="J620" i="2" s="1"/>
  <c r="I630" i="2"/>
  <c r="I629" i="2" s="1"/>
  <c r="I633" i="2"/>
  <c r="H39" i="2"/>
  <c r="H38" i="2"/>
  <c r="H49" i="2"/>
  <c r="H55" i="2"/>
  <c r="H58" i="2"/>
  <c r="H61" i="2"/>
  <c r="K61" i="2" s="1"/>
  <c r="H64" i="2"/>
  <c r="H67" i="2"/>
  <c r="H66" i="2" s="1"/>
  <c r="H70" i="2"/>
  <c r="H72" i="2"/>
  <c r="H74" i="2"/>
  <c r="H77" i="2"/>
  <c r="H81" i="2"/>
  <c r="H80" i="2" s="1"/>
  <c r="K80" i="2" s="1"/>
  <c r="H52" i="2"/>
  <c r="H112" i="2"/>
  <c r="H117" i="2"/>
  <c r="H119" i="2"/>
  <c r="H121" i="2"/>
  <c r="H126" i="2"/>
  <c r="H125" i="2"/>
  <c r="H129" i="2"/>
  <c r="H132" i="2"/>
  <c r="H135" i="2"/>
  <c r="H134" i="2"/>
  <c r="H141" i="2"/>
  <c r="H144" i="2"/>
  <c r="H148" i="2"/>
  <c r="H147" i="2"/>
  <c r="H151" i="2"/>
  <c r="H154" i="2"/>
  <c r="H157" i="2"/>
  <c r="H161" i="2"/>
  <c r="K161" i="2" s="1"/>
  <c r="H164" i="2"/>
  <c r="H168" i="2"/>
  <c r="H171" i="2"/>
  <c r="H176" i="2"/>
  <c r="H179" i="2"/>
  <c r="H186" i="2"/>
  <c r="H189" i="2"/>
  <c r="H198" i="2"/>
  <c r="H197" i="2" s="1"/>
  <c r="H195" i="2"/>
  <c r="H201" i="2"/>
  <c r="H192" i="2"/>
  <c r="H206" i="2"/>
  <c r="H210" i="2"/>
  <c r="H217" i="2"/>
  <c r="H222" i="2"/>
  <c r="H226" i="2"/>
  <c r="H231" i="2"/>
  <c r="H237" i="2"/>
  <c r="H248" i="2"/>
  <c r="H250" i="2"/>
  <c r="K250" i="2" s="1"/>
  <c r="H245" i="2"/>
  <c r="H242" i="2"/>
  <c r="H240" i="2"/>
  <c r="H270" i="2"/>
  <c r="H268" i="2"/>
  <c r="H265" i="2"/>
  <c r="H278" i="2"/>
  <c r="H283" i="2"/>
  <c r="K283" i="2" s="1"/>
  <c r="H288" i="2"/>
  <c r="H299" i="2"/>
  <c r="H296" i="2"/>
  <c r="H303" i="2"/>
  <c r="K303" i="2" s="1"/>
  <c r="H292" i="2"/>
  <c r="H308" i="2"/>
  <c r="H315" i="2"/>
  <c r="H318" i="2"/>
  <c r="H324" i="2"/>
  <c r="H332" i="2"/>
  <c r="H312" i="2"/>
  <c r="H327" i="2"/>
  <c r="H329" i="2"/>
  <c r="H336" i="2"/>
  <c r="H339" i="2"/>
  <c r="K339" i="2"/>
  <c r="H345" i="2"/>
  <c r="H354" i="2"/>
  <c r="H357" i="2"/>
  <c r="H363" i="2"/>
  <c r="H365" i="2"/>
  <c r="H405" i="2"/>
  <c r="H428" i="2"/>
  <c r="K428" i="2" s="1"/>
  <c r="H408" i="2"/>
  <c r="H416" i="2"/>
  <c r="H419" i="2"/>
  <c r="H423" i="2"/>
  <c r="H424" i="2"/>
  <c r="H411" i="2"/>
  <c r="H431" i="2"/>
  <c r="H437" i="2"/>
  <c r="H438" i="2"/>
  <c r="H443" i="2"/>
  <c r="H453" i="2"/>
  <c r="H450" i="2"/>
  <c r="H458" i="2"/>
  <c r="H457" i="2"/>
  <c r="H456" i="2" s="1"/>
  <c r="H455" i="2" s="1"/>
  <c r="K455" i="2" s="1"/>
  <c r="H462" i="2"/>
  <c r="H461" i="2" s="1"/>
  <c r="H460" i="2" s="1"/>
  <c r="K460" i="2" s="1"/>
  <c r="H473" i="2"/>
  <c r="H485" i="2"/>
  <c r="H482" i="2"/>
  <c r="H477" i="2"/>
  <c r="H479" i="2"/>
  <c r="H490" i="2"/>
  <c r="H494" i="2"/>
  <c r="H499" i="2"/>
  <c r="H503" i="2"/>
  <c r="H506" i="2"/>
  <c r="H505" i="2" s="1"/>
  <c r="H509" i="2"/>
  <c r="H514" i="2"/>
  <c r="H522" i="2"/>
  <c r="H521" i="2" s="1"/>
  <c r="H519" i="2"/>
  <c r="H526" i="2"/>
  <c r="H530" i="2"/>
  <c r="H535" i="2"/>
  <c r="H532" i="2" s="1"/>
  <c r="H538" i="2"/>
  <c r="H544" i="2"/>
  <c r="H543" i="2" s="1"/>
  <c r="H541" i="2"/>
  <c r="H548" i="2"/>
  <c r="H550" i="2"/>
  <c r="H554" i="2"/>
  <c r="H553" i="2"/>
  <c r="H557" i="2"/>
  <c r="H556" i="2" s="1"/>
  <c r="H563" i="2"/>
  <c r="H566" i="2"/>
  <c r="H565" i="2" s="1"/>
  <c r="H552" i="2" s="1"/>
  <c r="H569" i="2"/>
  <c r="H568" i="2" s="1"/>
  <c r="H560" i="2"/>
  <c r="H559" i="2"/>
  <c r="H574" i="2"/>
  <c r="H578" i="2"/>
  <c r="H581" i="2"/>
  <c r="H580" i="2"/>
  <c r="H586" i="2"/>
  <c r="H588" i="2"/>
  <c r="H592" i="2"/>
  <c r="H595" i="2"/>
  <c r="H594" i="2" s="1"/>
  <c r="H598" i="2"/>
  <c r="H597" i="2" s="1"/>
  <c r="K597" i="2" s="1"/>
  <c r="H601" i="2"/>
  <c r="H605" i="2"/>
  <c r="H607" i="2"/>
  <c r="H610" i="2"/>
  <c r="H612" i="2"/>
  <c r="H609" i="2" s="1"/>
  <c r="H616" i="2"/>
  <c r="H615" i="2" s="1"/>
  <c r="H614" i="2" s="1"/>
  <c r="H572" i="2" s="1"/>
  <c r="H617" i="2"/>
  <c r="H626" i="2"/>
  <c r="H624" i="2"/>
  <c r="H621" i="2"/>
  <c r="H620" i="2" s="1"/>
  <c r="H630" i="2"/>
  <c r="H633" i="2"/>
  <c r="H632" i="2" s="1"/>
  <c r="K632" i="2" s="1"/>
  <c r="K358" i="2"/>
  <c r="K297" i="2"/>
  <c r="K269" i="2"/>
  <c r="K266" i="2"/>
  <c r="K53" i="2"/>
  <c r="K24" i="2"/>
  <c r="I15" i="2"/>
  <c r="I7" i="2" s="1"/>
  <c r="I23" i="2"/>
  <c r="I22" i="2" s="1"/>
  <c r="K22" i="2" s="1"/>
  <c r="J638" i="2"/>
  <c r="K638" i="2"/>
  <c r="J639" i="2"/>
  <c r="J640" i="2"/>
  <c r="K640" i="2"/>
  <c r="K634" i="2"/>
  <c r="J634" i="2"/>
  <c r="K631" i="2"/>
  <c r="J631" i="2"/>
  <c r="K627" i="2"/>
  <c r="J627" i="2"/>
  <c r="K625" i="2"/>
  <c r="J625" i="2"/>
  <c r="K622" i="2"/>
  <c r="J622" i="2"/>
  <c r="K618" i="2"/>
  <c r="J618" i="2"/>
  <c r="J616" i="2"/>
  <c r="J613" i="2"/>
  <c r="K608" i="2"/>
  <c r="J608" i="2"/>
  <c r="K606" i="2"/>
  <c r="J606" i="2"/>
  <c r="K602" i="2"/>
  <c r="J602" i="2"/>
  <c r="K599" i="2"/>
  <c r="J599" i="2"/>
  <c r="K596" i="2"/>
  <c r="J596" i="2"/>
  <c r="K593" i="2"/>
  <c r="J593" i="2"/>
  <c r="K590" i="2"/>
  <c r="J590" i="2"/>
  <c r="K589" i="2"/>
  <c r="J589" i="2"/>
  <c r="J585" i="2"/>
  <c r="K582" i="2"/>
  <c r="J582" i="2"/>
  <c r="K577" i="2"/>
  <c r="J577" i="2"/>
  <c r="K570" i="2"/>
  <c r="J570" i="2"/>
  <c r="K567" i="2"/>
  <c r="J567" i="2"/>
  <c r="K564" i="2"/>
  <c r="J564" i="2"/>
  <c r="J561" i="2"/>
  <c r="K558" i="2"/>
  <c r="J558" i="2"/>
  <c r="K555" i="2"/>
  <c r="J555" i="2"/>
  <c r="K551" i="2"/>
  <c r="J551" i="2"/>
  <c r="K549" i="2"/>
  <c r="J549" i="2"/>
  <c r="K545" i="2"/>
  <c r="J545" i="2"/>
  <c r="K542" i="2"/>
  <c r="J542" i="2"/>
  <c r="K539" i="2"/>
  <c r="J539" i="2"/>
  <c r="J536" i="2"/>
  <c r="K531" i="2"/>
  <c r="J531" i="2"/>
  <c r="K527" i="2"/>
  <c r="J527" i="2"/>
  <c r="K523" i="2"/>
  <c r="J523" i="2"/>
  <c r="K520" i="2"/>
  <c r="J520" i="2"/>
  <c r="K515" i="2"/>
  <c r="K510" i="2"/>
  <c r="J510" i="2"/>
  <c r="K507" i="2"/>
  <c r="J507" i="2"/>
  <c r="K504" i="2"/>
  <c r="J504" i="2"/>
  <c r="K500" i="2"/>
  <c r="J500" i="2"/>
  <c r="K495" i="2"/>
  <c r="J495" i="2"/>
  <c r="K486" i="2"/>
  <c r="J486" i="2"/>
  <c r="K483" i="2"/>
  <c r="J483" i="2"/>
  <c r="K480" i="2"/>
  <c r="J480" i="2"/>
  <c r="K478" i="2"/>
  <c r="J478" i="2"/>
  <c r="K474" i="2"/>
  <c r="J474" i="2"/>
  <c r="K463" i="2"/>
  <c r="J463" i="2"/>
  <c r="K459" i="2"/>
  <c r="J459" i="2"/>
  <c r="K454" i="2"/>
  <c r="J454" i="2"/>
  <c r="K451" i="2"/>
  <c r="J451" i="2"/>
  <c r="J447" i="2"/>
  <c r="K444" i="2"/>
  <c r="J444" i="2"/>
  <c r="K439" i="2"/>
  <c r="J439" i="2"/>
  <c r="J437" i="2"/>
  <c r="K432" i="2"/>
  <c r="J432" i="2"/>
  <c r="J428" i="2"/>
  <c r="K425" i="2"/>
  <c r="J425" i="2"/>
  <c r="J423" i="2"/>
  <c r="K420" i="2"/>
  <c r="J420" i="2"/>
  <c r="K417" i="2"/>
  <c r="J417" i="2"/>
  <c r="K415" i="2"/>
  <c r="K412" i="2"/>
  <c r="J412" i="2"/>
  <c r="K409" i="2"/>
  <c r="J409" i="2"/>
  <c r="K406" i="2"/>
  <c r="K387" i="2"/>
  <c r="J387" i="2"/>
  <c r="K383" i="2"/>
  <c r="J383" i="2"/>
  <c r="K377" i="2"/>
  <c r="J377" i="2"/>
  <c r="K375" i="2"/>
  <c r="J375" i="2"/>
  <c r="K372" i="2"/>
  <c r="J372" i="2"/>
  <c r="K367" i="2"/>
  <c r="J367" i="2"/>
  <c r="K366" i="2"/>
  <c r="J366" i="2"/>
  <c r="K364" i="2"/>
  <c r="J364" i="2"/>
  <c r="K355" i="2"/>
  <c r="J355" i="2"/>
  <c r="K352" i="2"/>
  <c r="J352" i="2"/>
  <c r="K349" i="2"/>
  <c r="J349" i="2"/>
  <c r="K346" i="2"/>
  <c r="J346" i="2"/>
  <c r="K340" i="2"/>
  <c r="J340" i="2"/>
  <c r="J337" i="2"/>
  <c r="K333" i="2"/>
  <c r="J333" i="2"/>
  <c r="K330" i="2"/>
  <c r="K328" i="2"/>
  <c r="J328" i="2"/>
  <c r="K325" i="2"/>
  <c r="J325" i="2"/>
  <c r="K322" i="2"/>
  <c r="J322" i="2"/>
  <c r="K319" i="2"/>
  <c r="J319" i="2"/>
  <c r="K316" i="2"/>
  <c r="J316" i="2"/>
  <c r="K313" i="2"/>
  <c r="K309" i="2"/>
  <c r="J309" i="2"/>
  <c r="K304" i="2"/>
  <c r="J304" i="2"/>
  <c r="K300" i="2"/>
  <c r="J300" i="2"/>
  <c r="K293" i="2"/>
  <c r="K289" i="2"/>
  <c r="J289" i="2"/>
  <c r="K284" i="2"/>
  <c r="J284" i="2"/>
  <c r="K282" i="2"/>
  <c r="K279" i="2"/>
  <c r="J279" i="2"/>
  <c r="K271" i="2"/>
  <c r="J271" i="2"/>
  <c r="K261" i="2"/>
  <c r="J261" i="2"/>
  <c r="K255" i="2"/>
  <c r="J255" i="2"/>
  <c r="K251" i="2"/>
  <c r="J251" i="2"/>
  <c r="K249" i="2"/>
  <c r="J249" i="2"/>
  <c r="K246" i="2"/>
  <c r="J246" i="2"/>
  <c r="K243" i="2"/>
  <c r="J243" i="2"/>
  <c r="K241" i="2"/>
  <c r="J241" i="2"/>
  <c r="K238" i="2"/>
  <c r="J238" i="2"/>
  <c r="J235" i="2"/>
  <c r="K232" i="2"/>
  <c r="J232" i="2"/>
  <c r="K227" i="2"/>
  <c r="J227" i="2"/>
  <c r="K223" i="2"/>
  <c r="J223" i="2"/>
  <c r="K219" i="2"/>
  <c r="J219" i="2"/>
  <c r="K218" i="2"/>
  <c r="J218" i="2"/>
  <c r="K212" i="2"/>
  <c r="J212" i="2"/>
  <c r="K211" i="2"/>
  <c r="J211" i="2"/>
  <c r="K208" i="2"/>
  <c r="J208" i="2"/>
  <c r="K207" i="2"/>
  <c r="J207" i="2"/>
  <c r="K203" i="2"/>
  <c r="J203" i="2"/>
  <c r="K202" i="2"/>
  <c r="J202" i="2"/>
  <c r="K199" i="2"/>
  <c r="J199" i="2"/>
  <c r="K196" i="2"/>
  <c r="J196" i="2"/>
  <c r="K193" i="2"/>
  <c r="J193" i="2"/>
  <c r="K190" i="2"/>
  <c r="J190" i="2"/>
  <c r="K187" i="2"/>
  <c r="J187" i="2"/>
  <c r="J184" i="2"/>
  <c r="K180" i="2"/>
  <c r="J180" i="2"/>
  <c r="K177" i="2"/>
  <c r="J177" i="2"/>
  <c r="K172" i="2"/>
  <c r="J172" i="2"/>
  <c r="K169" i="2"/>
  <c r="J169" i="2"/>
  <c r="K165" i="2"/>
  <c r="J165" i="2"/>
  <c r="K162" i="2"/>
  <c r="J162" i="2"/>
  <c r="K158" i="2"/>
  <c r="J158" i="2"/>
  <c r="K155" i="2"/>
  <c r="J155" i="2"/>
  <c r="K152" i="2"/>
  <c r="J152" i="2"/>
  <c r="K149" i="2"/>
  <c r="J149" i="2"/>
  <c r="K145" i="2"/>
  <c r="J145" i="2"/>
  <c r="K142" i="2"/>
  <c r="J142" i="2"/>
  <c r="K137" i="2"/>
  <c r="J137" i="2"/>
  <c r="K136" i="2"/>
  <c r="J136" i="2"/>
  <c r="K133" i="2"/>
  <c r="J133" i="2"/>
  <c r="K130" i="2"/>
  <c r="J130" i="2"/>
  <c r="K127" i="2"/>
  <c r="J127" i="2"/>
  <c r="K122" i="2"/>
  <c r="K120" i="2"/>
  <c r="J120" i="2"/>
  <c r="K114" i="2"/>
  <c r="J114" i="2"/>
  <c r="K113" i="2"/>
  <c r="J113" i="2"/>
  <c r="K109" i="2"/>
  <c r="J109" i="2"/>
  <c r="K103" i="2"/>
  <c r="J103" i="2"/>
  <c r="J100" i="2"/>
  <c r="K96" i="2"/>
  <c r="J96" i="2"/>
  <c r="K95" i="2"/>
  <c r="J95" i="2"/>
  <c r="K90" i="2"/>
  <c r="J90" i="2"/>
  <c r="K83" i="2"/>
  <c r="J83" i="2"/>
  <c r="K82" i="2"/>
  <c r="J82" i="2"/>
  <c r="K79" i="2"/>
  <c r="J79" i="2"/>
  <c r="K78" i="2"/>
  <c r="J78" i="2"/>
  <c r="K75" i="2"/>
  <c r="J75" i="2"/>
  <c r="K73" i="2"/>
  <c r="J73" i="2"/>
  <c r="K71" i="2"/>
  <c r="J71" i="2"/>
  <c r="K68" i="2"/>
  <c r="J68" i="2"/>
  <c r="K65" i="2"/>
  <c r="J65" i="2"/>
  <c r="K62" i="2"/>
  <c r="J62" i="2"/>
  <c r="K59" i="2"/>
  <c r="J59" i="2"/>
  <c r="K56" i="2"/>
  <c r="J56" i="2"/>
  <c r="K50" i="2"/>
  <c r="J50" i="2"/>
  <c r="K44" i="2"/>
  <c r="J44" i="2"/>
  <c r="K41" i="2"/>
  <c r="J41" i="2"/>
  <c r="K40" i="2"/>
  <c r="J40" i="2"/>
  <c r="K9" i="2"/>
  <c r="K10" i="2"/>
  <c r="K11" i="2"/>
  <c r="K12" i="2"/>
  <c r="K13" i="2"/>
  <c r="K16" i="2"/>
  <c r="K17" i="2"/>
  <c r="K19" i="2"/>
  <c r="K20" i="2"/>
  <c r="K21" i="2"/>
  <c r="K25" i="2"/>
  <c r="K26" i="2"/>
  <c r="K27" i="2"/>
  <c r="J28" i="2"/>
  <c r="J9" i="2"/>
  <c r="J10" i="2"/>
  <c r="J11" i="2"/>
  <c r="J12" i="2"/>
  <c r="J13" i="2"/>
  <c r="J16" i="2"/>
  <c r="J17" i="2"/>
  <c r="J19" i="2"/>
  <c r="J20" i="2"/>
  <c r="J21" i="2"/>
  <c r="J25" i="2"/>
  <c r="J26" i="2"/>
  <c r="J27" i="2"/>
  <c r="J134" i="2"/>
  <c r="J629" i="2"/>
  <c r="H23" i="2"/>
  <c r="H22" i="2"/>
  <c r="H31" i="2" s="1"/>
  <c r="G8" i="2"/>
  <c r="G15" i="2"/>
  <c r="J15" i="2" s="1"/>
  <c r="G23" i="2"/>
  <c r="G22" i="2"/>
  <c r="J283" i="2"/>
  <c r="G637" i="2"/>
  <c r="H637" i="2"/>
  <c r="I637" i="2"/>
  <c r="K519" i="2"/>
  <c r="G7" i="2"/>
  <c r="J415" i="2"/>
  <c r="I139" i="2"/>
  <c r="J416" i="2"/>
  <c r="J157" i="2"/>
  <c r="J8" i="2"/>
  <c r="K447" i="2"/>
  <c r="K176" i="2"/>
  <c r="J414" i="2"/>
  <c r="K157" i="2"/>
  <c r="J58" i="2"/>
  <c r="K560" i="2"/>
  <c r="J576" i="2"/>
  <c r="J376" i="2"/>
  <c r="K376" i="2"/>
  <c r="J450" i="2"/>
  <c r="J154" i="2"/>
  <c r="J422" i="2"/>
  <c r="J338" i="2"/>
  <c r="K214" i="2"/>
  <c r="K217" i="2"/>
  <c r="J462" i="2"/>
  <c r="J141" i="2"/>
  <c r="J217" i="2"/>
  <c r="J321" i="2"/>
  <c r="J621" i="2"/>
  <c r="K296" i="2"/>
  <c r="K592" i="2"/>
  <c r="J446" i="2"/>
  <c r="K348" i="2"/>
  <c r="K324" i="2"/>
  <c r="J192" i="2"/>
  <c r="K365" i="2"/>
  <c r="J339" i="2"/>
  <c r="J560" i="2"/>
  <c r="I562" i="2"/>
  <c r="J562" i="2" s="1"/>
  <c r="I216" i="2"/>
  <c r="J278" i="2"/>
  <c r="K70" i="2"/>
  <c r="J438" i="2"/>
  <c r="I413" i="2"/>
  <c r="I233" i="2"/>
  <c r="K482" i="2"/>
  <c r="J489" i="2"/>
  <c r="J161" i="2"/>
  <c r="J240" i="2"/>
  <c r="J237" i="2"/>
  <c r="J332" i="2"/>
  <c r="K67" i="2"/>
  <c r="K135" i="2"/>
  <c r="H469" i="2"/>
  <c r="I591" i="2"/>
  <c r="J591" i="2" s="1"/>
  <c r="I565" i="2"/>
  <c r="J371" i="2"/>
  <c r="K605" i="2"/>
  <c r="H591" i="2"/>
  <c r="K550" i="2"/>
  <c r="H537" i="2"/>
  <c r="K438" i="2"/>
  <c r="I632" i="2"/>
  <c r="J632" i="2" s="1"/>
  <c r="I143" i="2"/>
  <c r="J143" i="2" s="1"/>
  <c r="K144" i="2"/>
  <c r="I543" i="2"/>
  <c r="K543" i="2" s="1"/>
  <c r="H233" i="2"/>
  <c r="K234" i="2"/>
  <c r="J424" i="2"/>
  <c r="H562" i="2"/>
  <c r="I568" i="2"/>
  <c r="J365" i="2"/>
  <c r="H396" i="2"/>
  <c r="I553" i="2"/>
  <c r="K553" i="2"/>
  <c r="J624" i="2"/>
  <c r="K416" i="2"/>
  <c r="J254" i="2"/>
  <c r="J260" i="2"/>
  <c r="J195" i="2"/>
  <c r="I529" i="2"/>
  <c r="H370" i="2"/>
  <c r="H369" i="2" s="1"/>
  <c r="H418" i="2"/>
  <c r="J550" i="2"/>
  <c r="J126" i="2"/>
  <c r="J605" i="2"/>
  <c r="H513" i="2"/>
  <c r="H512" i="2" s="1"/>
  <c r="K265" i="2"/>
  <c r="K154" i="2"/>
  <c r="K77" i="2"/>
  <c r="K327" i="2"/>
  <c r="K318" i="2"/>
  <c r="I291" i="2"/>
  <c r="I290" i="2" s="1"/>
  <c r="J299" i="2"/>
  <c r="I277" i="2"/>
  <c r="K277" i="2" s="1"/>
  <c r="J198" i="2"/>
  <c r="K470" i="2"/>
  <c r="J430" i="2"/>
  <c r="H529" i="2"/>
  <c r="H472" i="2"/>
  <c r="I436" i="2"/>
  <c r="H467" i="2"/>
  <c r="H466" i="2" s="1"/>
  <c r="H465" i="2" s="1"/>
  <c r="K8" i="2"/>
  <c r="K329" i="2"/>
  <c r="J630" i="2"/>
  <c r="J119" i="2"/>
  <c r="J23" i="2"/>
  <c r="H525" i="2"/>
  <c r="I525" i="2"/>
  <c r="K525" i="2"/>
  <c r="H498" i="2"/>
  <c r="H442" i="2"/>
  <c r="K442" i="2" s="1"/>
  <c r="H430" i="2"/>
  <c r="K430" i="2" s="1"/>
  <c r="H326" i="2"/>
  <c r="I461" i="2"/>
  <c r="I460" i="2" s="1"/>
  <c r="I442" i="2"/>
  <c r="J442" i="2"/>
  <c r="I311" i="2"/>
  <c r="I104" i="2"/>
  <c r="H502" i="2"/>
  <c r="H501" i="2" s="1"/>
  <c r="I502" i="2"/>
  <c r="I452" i="2"/>
  <c r="J554" i="2"/>
  <c r="J55" i="2"/>
  <c r="K299" i="2"/>
  <c r="K292" i="2"/>
  <c r="J503" i="2"/>
  <c r="K119" i="2"/>
  <c r="J74" i="2"/>
  <c r="H518" i="2"/>
  <c r="H508" i="2"/>
  <c r="H481" i="2"/>
  <c r="K481" i="2" s="1"/>
  <c r="H60" i="2"/>
  <c r="J548" i="2"/>
  <c r="I537" i="2"/>
  <c r="K537" i="2" s="1"/>
  <c r="I481" i="2"/>
  <c r="I457" i="2"/>
  <c r="J457" i="2" s="1"/>
  <c r="I445" i="2"/>
  <c r="H540" i="2"/>
  <c r="K540" i="2" s="1"/>
  <c r="I429" i="2"/>
  <c r="K429" i="2" s="1"/>
  <c r="I381" i="2"/>
  <c r="K55" i="2"/>
  <c r="K473" i="2"/>
  <c r="K503" i="2"/>
  <c r="J108" i="2"/>
  <c r="J288" i="2"/>
  <c r="J144" i="2"/>
  <c r="J164" i="2"/>
  <c r="J522" i="2"/>
  <c r="K479" i="2"/>
  <c r="H573" i="2"/>
  <c r="H489" i="2"/>
  <c r="H488" i="2" s="1"/>
  <c r="H449" i="2"/>
  <c r="I540" i="2"/>
  <c r="I518" i="2"/>
  <c r="J518" i="2" s="1"/>
  <c r="I505" i="2"/>
  <c r="J505" i="2" s="1"/>
  <c r="I484" i="2"/>
  <c r="I426" i="2"/>
  <c r="I361" i="2"/>
  <c r="I347" i="2"/>
  <c r="K347" i="2" s="1"/>
  <c r="I54" i="2"/>
  <c r="J493" i="2"/>
  <c r="H335" i="2"/>
  <c r="I111" i="2"/>
  <c r="I110" i="2" s="1"/>
  <c r="K110" i="2" s="1"/>
  <c r="J111" i="2"/>
  <c r="K23" i="2"/>
  <c r="K569" i="2"/>
  <c r="J509" i="2"/>
  <c r="J132" i="2"/>
  <c r="K363" i="2"/>
  <c r="K195" i="2"/>
  <c r="J129" i="2"/>
  <c r="J441" i="2"/>
  <c r="H623" i="2"/>
  <c r="H410" i="2"/>
  <c r="H356" i="2"/>
  <c r="K356" i="2" s="1"/>
  <c r="H344" i="2"/>
  <c r="H291" i="2"/>
  <c r="H290" i="2" s="1"/>
  <c r="H298" i="2"/>
  <c r="K298" i="2" s="1"/>
  <c r="H281" i="2"/>
  <c r="H188" i="2"/>
  <c r="H156" i="2"/>
  <c r="I156" i="2"/>
  <c r="J156" i="2" s="1"/>
  <c r="I88" i="2"/>
  <c r="J374" i="2"/>
  <c r="K411" i="2"/>
  <c r="I410" i="2"/>
  <c r="K410" i="2" s="1"/>
  <c r="K490" i="2"/>
  <c r="K530" i="2"/>
  <c r="J112" i="2"/>
  <c r="J563" i="2"/>
  <c r="J637" i="2"/>
  <c r="K240" i="2"/>
  <c r="K140" i="2"/>
  <c r="H353" i="2"/>
  <c r="K210" i="2"/>
  <c r="H194" i="2"/>
  <c r="K194" i="2" s="1"/>
  <c r="H131" i="2"/>
  <c r="H57" i="2"/>
  <c r="I66" i="2"/>
  <c r="K506" i="2"/>
  <c r="J557" i="2"/>
  <c r="K581" i="2"/>
  <c r="K458" i="2"/>
  <c r="K556" i="2"/>
  <c r="H407" i="2"/>
  <c r="H338" i="2"/>
  <c r="H239" i="2"/>
  <c r="H139" i="2"/>
  <c r="H76" i="2"/>
  <c r="K419" i="2"/>
  <c r="I326" i="2"/>
  <c r="J122" i="2"/>
  <c r="I121" i="2"/>
  <c r="I116" i="2" s="1"/>
  <c r="K393" i="2"/>
  <c r="I373" i="2"/>
  <c r="J373" i="2" s="1"/>
  <c r="H385" i="2"/>
  <c r="K385" i="2" s="1"/>
  <c r="H414" i="2"/>
  <c r="H413" i="2"/>
  <c r="J603" i="2"/>
  <c r="K624" i="2"/>
  <c r="J535" i="2"/>
  <c r="K554" i="2"/>
  <c r="K541" i="2"/>
  <c r="K315" i="2"/>
  <c r="J171" i="2"/>
  <c r="I160" i="2"/>
  <c r="J160" i="2" s="1"/>
  <c r="H88" i="2"/>
  <c r="J363" i="2"/>
  <c r="K231" i="2"/>
  <c r="J57" i="2"/>
  <c r="J107" i="2"/>
  <c r="J209" i="2"/>
  <c r="J214" i="2"/>
  <c r="K390" i="2"/>
  <c r="J559" i="2"/>
  <c r="H445" i="2"/>
  <c r="K446" i="2"/>
  <c r="H314" i="2"/>
  <c r="H302" i="2"/>
  <c r="H301" i="2" s="1"/>
  <c r="H277" i="2"/>
  <c r="H244" i="2"/>
  <c r="J477" i="2"/>
  <c r="I331" i="2"/>
  <c r="K331" i="2" s="1"/>
  <c r="K579" i="2"/>
  <c r="I578" i="2"/>
  <c r="J98" i="2"/>
  <c r="J97" i="2" s="1"/>
  <c r="K557" i="2"/>
  <c r="K408" i="2"/>
  <c r="J538" i="2"/>
  <c r="J427" i="2"/>
  <c r="H331" i="2"/>
  <c r="H295" i="2"/>
  <c r="I600" i="2"/>
  <c r="K600" i="2" s="1"/>
  <c r="J607" i="2"/>
  <c r="I344" i="2"/>
  <c r="K345" i="2"/>
  <c r="I295" i="2"/>
  <c r="I294" i="2" s="1"/>
  <c r="I244" i="2"/>
  <c r="K245" i="2"/>
  <c r="I185" i="2"/>
  <c r="J186" i="2"/>
  <c r="I147" i="2"/>
  <c r="K147" i="2" s="1"/>
  <c r="I60" i="2"/>
  <c r="J60" i="2" s="1"/>
  <c r="I101" i="2"/>
  <c r="K101" i="2"/>
  <c r="J43" i="2"/>
  <c r="K382" i="2"/>
  <c r="J189" i="2"/>
  <c r="K607" i="2"/>
  <c r="J499" i="2"/>
  <c r="K148" i="2"/>
  <c r="H191" i="2"/>
  <c r="H160" i="2"/>
  <c r="H159" i="2" s="1"/>
  <c r="H111" i="2"/>
  <c r="J519" i="2"/>
  <c r="J270" i="2"/>
  <c r="I225" i="2"/>
  <c r="J225" i="2" s="1"/>
  <c r="J226" i="2"/>
  <c r="J178" i="2"/>
  <c r="J179" i="2"/>
  <c r="J168" i="2"/>
  <c r="H230" i="2"/>
  <c r="H209" i="2"/>
  <c r="H185" i="2"/>
  <c r="I314" i="2"/>
  <c r="K314" i="2" s="1"/>
  <c r="I236" i="2"/>
  <c r="I170" i="2"/>
  <c r="J170" i="2" s="1"/>
  <c r="I150" i="2"/>
  <c r="J151" i="2"/>
  <c r="K64" i="2"/>
  <c r="J118" i="2"/>
  <c r="H259" i="2"/>
  <c r="I51" i="2"/>
  <c r="K51" i="2" s="1"/>
  <c r="K52" i="2"/>
  <c r="J584" i="2"/>
  <c r="K509" i="2"/>
  <c r="J626" i="2"/>
  <c r="K598" i="2"/>
  <c r="J345" i="2"/>
  <c r="J556" i="2"/>
  <c r="K171" i="2"/>
  <c r="J453" i="2"/>
  <c r="H307" i="2"/>
  <c r="H264" i="2"/>
  <c r="H205" i="2"/>
  <c r="H204" i="2" s="1"/>
  <c r="H178" i="2"/>
  <c r="H150" i="2"/>
  <c r="I323" i="2"/>
  <c r="I307" i="2"/>
  <c r="J307" i="2" s="1"/>
  <c r="I230" i="2"/>
  <c r="I48" i="2"/>
  <c r="J49" i="2"/>
  <c r="K45" i="2"/>
  <c r="H107" i="2"/>
  <c r="K257" i="2"/>
  <c r="I256" i="2"/>
  <c r="K256" i="2" s="1"/>
  <c r="J216" i="2"/>
  <c r="K621" i="2"/>
  <c r="J566" i="2"/>
  <c r="J139" i="2"/>
  <c r="J210" i="2"/>
  <c r="K206" i="2"/>
  <c r="K538" i="2"/>
  <c r="J245" i="2"/>
  <c r="K179" i="2"/>
  <c r="J407" i="2"/>
  <c r="J408" i="2"/>
  <c r="K118" i="2"/>
  <c r="J411" i="2"/>
  <c r="J410" i="2" s="1"/>
  <c r="H323" i="2"/>
  <c r="H267" i="2"/>
  <c r="H247" i="2"/>
  <c r="H221" i="2"/>
  <c r="H175" i="2"/>
  <c r="K175" i="2" s="1"/>
  <c r="I317" i="2"/>
  <c r="I298" i="2"/>
  <c r="J250" i="2"/>
  <c r="I128" i="2"/>
  <c r="I124" i="2" s="1"/>
  <c r="I76" i="2"/>
  <c r="K76" i="2" s="1"/>
  <c r="I213" i="2"/>
  <c r="H321" i="2"/>
  <c r="K321" i="2" s="1"/>
  <c r="K575" i="2"/>
  <c r="J336" i="2"/>
  <c r="K192" i="2"/>
  <c r="K332" i="2"/>
  <c r="J176" i="2"/>
  <c r="J135" i="2"/>
  <c r="J81" i="2"/>
  <c r="J473" i="2"/>
  <c r="J315" i="2"/>
  <c r="K633" i="2"/>
  <c r="J231" i="2"/>
  <c r="K386" i="2"/>
  <c r="J494" i="2"/>
  <c r="J592" i="2"/>
  <c r="J431" i="2"/>
  <c r="K186" i="2"/>
  <c r="K566" i="2"/>
  <c r="K270" i="2"/>
  <c r="K237" i="2"/>
  <c r="K499" i="2"/>
  <c r="K58" i="2"/>
  <c r="J419" i="2"/>
  <c r="J67" i="2"/>
  <c r="K260" i="2"/>
  <c r="K374" i="2"/>
  <c r="K112" i="2"/>
  <c r="K126" i="2"/>
  <c r="K43" i="2"/>
  <c r="J324" i="2"/>
  <c r="J440" i="2"/>
  <c r="J604" i="2"/>
  <c r="H422" i="2"/>
  <c r="H421" i="2" s="1"/>
  <c r="K423" i="2"/>
  <c r="H317" i="2"/>
  <c r="H216" i="2"/>
  <c r="H200" i="2"/>
  <c r="H170" i="2"/>
  <c r="H143" i="2"/>
  <c r="H63" i="2"/>
  <c r="H54" i="2"/>
  <c r="J351" i="2"/>
  <c r="K351" i="2"/>
  <c r="I287" i="2"/>
  <c r="J287" i="2" s="1"/>
  <c r="K248" i="2"/>
  <c r="J206" i="2"/>
  <c r="I191" i="2"/>
  <c r="I175" i="2"/>
  <c r="J175" i="2" s="1"/>
  <c r="I163" i="2"/>
  <c r="J163" i="2" s="1"/>
  <c r="I153" i="2"/>
  <c r="K153" i="2" s="1"/>
  <c r="I125" i="2"/>
  <c r="K89" i="2"/>
  <c r="K108" i="2"/>
  <c r="J347" i="2"/>
  <c r="H213" i="2"/>
  <c r="I253" i="2"/>
  <c r="J253" i="2" s="1"/>
  <c r="H253" i="2"/>
  <c r="K253" i="2"/>
  <c r="I385" i="2"/>
  <c r="J386" i="2"/>
  <c r="H85" i="2"/>
  <c r="H311" i="2"/>
  <c r="K311" i="2" s="1"/>
  <c r="H236" i="2"/>
  <c r="H153" i="2"/>
  <c r="H51" i="2"/>
  <c r="K49" i="2"/>
  <c r="K617" i="2"/>
  <c r="I547" i="2"/>
  <c r="I546" i="2" s="1"/>
  <c r="J327" i="2"/>
  <c r="I302" i="2"/>
  <c r="I301" i="2" s="1"/>
  <c r="K301" i="2" s="1"/>
  <c r="I280" i="2"/>
  <c r="I264" i="2"/>
  <c r="K264" i="2" s="1"/>
  <c r="I221" i="2"/>
  <c r="J221" i="2"/>
  <c r="I197" i="2"/>
  <c r="I131" i="2"/>
  <c r="I80" i="2"/>
  <c r="I69" i="2"/>
  <c r="I93" i="2"/>
  <c r="J93" i="2"/>
  <c r="J70" i="2"/>
  <c r="H273" i="2"/>
  <c r="H263" i="2" s="1"/>
  <c r="H373" i="2"/>
  <c r="J86" i="2"/>
  <c r="I259" i="2"/>
  <c r="K259" i="2" s="1"/>
  <c r="H182" i="2"/>
  <c r="H440" i="2"/>
  <c r="K441" i="2"/>
  <c r="K424" i="2"/>
  <c r="K198" i="2"/>
  <c r="K544" i="2"/>
  <c r="J303" i="2"/>
  <c r="H452" i="2"/>
  <c r="K453" i="2"/>
  <c r="J587" i="2"/>
  <c r="K587" i="2"/>
  <c r="I610" i="2"/>
  <c r="K611" i="2"/>
  <c r="J611" i="2"/>
  <c r="I239" i="2"/>
  <c r="J239" i="2" s="1"/>
  <c r="J242" i="2"/>
  <c r="K242" i="2"/>
  <c r="G31" i="2"/>
  <c r="G32" i="2" s="1"/>
  <c r="K102" i="2"/>
  <c r="J617" i="2"/>
  <c r="J443" i="2"/>
  <c r="J633" i="2"/>
  <c r="J89" i="2"/>
  <c r="K222" i="2"/>
  <c r="K357" i="2"/>
  <c r="I356" i="2"/>
  <c r="I267" i="2"/>
  <c r="I263" i="2" s="1"/>
  <c r="K268" i="2"/>
  <c r="H48" i="2"/>
  <c r="H37" i="2" s="1"/>
  <c r="K397" i="2"/>
  <c r="I467" i="2"/>
  <c r="K468" i="2"/>
  <c r="J117" i="2"/>
  <c r="J348" i="2"/>
  <c r="K443" i="2"/>
  <c r="J544" i="2"/>
  <c r="J569" i="2"/>
  <c r="K312" i="2"/>
  <c r="J530" i="2"/>
  <c r="K574" i="2"/>
  <c r="K431" i="2"/>
  <c r="K462" i="2"/>
  <c r="J458" i="2"/>
  <c r="J248" i="2"/>
  <c r="J468" i="2"/>
  <c r="I586" i="2"/>
  <c r="J586" i="2" s="1"/>
  <c r="K39" i="2"/>
  <c r="I38" i="2"/>
  <c r="J38" i="2" s="1"/>
  <c r="J479" i="2"/>
  <c r="J601" i="2"/>
  <c r="I421" i="2"/>
  <c r="J45" i="2"/>
  <c r="I42" i="2"/>
  <c r="H388" i="2"/>
  <c r="K637" i="2"/>
  <c r="J579" i="2"/>
  <c r="I138" i="2"/>
  <c r="J600" i="2"/>
  <c r="K134" i="2"/>
  <c r="K72" i="2"/>
  <c r="K7" i="2"/>
  <c r="J52" i="2"/>
  <c r="I513" i="2"/>
  <c r="K514" i="2"/>
  <c r="J381" i="2"/>
  <c r="J382" i="2"/>
  <c r="J482" i="2"/>
  <c r="I370" i="2"/>
  <c r="K371" i="2"/>
  <c r="H384" i="2"/>
  <c r="H436" i="2"/>
  <c r="K437" i="2"/>
  <c r="H404" i="2"/>
  <c r="K405" i="2"/>
  <c r="H116" i="2"/>
  <c r="K116" i="2" s="1"/>
  <c r="K117" i="2"/>
  <c r="I623" i="2"/>
  <c r="K588" i="2"/>
  <c r="J588" i="2"/>
  <c r="I492" i="2"/>
  <c r="K563" i="2"/>
  <c r="H493" i="2"/>
  <c r="H492" i="2" s="1"/>
  <c r="K492" i="2" s="1"/>
  <c r="K494" i="2"/>
  <c r="H476" i="2"/>
  <c r="K477" i="2"/>
  <c r="K141" i="2"/>
  <c r="I449" i="2"/>
  <c r="K450" i="2"/>
  <c r="I182" i="2"/>
  <c r="K182" i="2" s="1"/>
  <c r="K183" i="2"/>
  <c r="J183" i="2"/>
  <c r="H128" i="2"/>
  <c r="K129" i="2"/>
  <c r="I273" i="2"/>
  <c r="J273" i="2" s="1"/>
  <c r="K274" i="2"/>
  <c r="J580" i="2"/>
  <c r="J581" i="2"/>
  <c r="K526" i="2"/>
  <c r="J541" i="2"/>
  <c r="J526" i="2"/>
  <c r="J506" i="2"/>
  <c r="J148" i="2"/>
  <c r="J282" i="2"/>
  <c r="K362" i="2"/>
  <c r="H629" i="2"/>
  <c r="H628" i="2" s="1"/>
  <c r="H225" i="2"/>
  <c r="H224" i="2" s="1"/>
  <c r="K226" i="2"/>
  <c r="H163" i="2"/>
  <c r="I614" i="2"/>
  <c r="I594" i="2"/>
  <c r="K595" i="2"/>
  <c r="J595" i="2"/>
  <c r="H547" i="2"/>
  <c r="H546" i="2" s="1"/>
  <c r="K548" i="2"/>
  <c r="H484" i="2"/>
  <c r="K484" i="2" s="1"/>
  <c r="H287" i="2"/>
  <c r="H286" i="2" s="1"/>
  <c r="K288" i="2"/>
  <c r="J318" i="2"/>
  <c r="H167" i="2"/>
  <c r="K168" i="2"/>
  <c r="H69" i="2"/>
  <c r="I521" i="2"/>
  <c r="I517" i="2" s="1"/>
  <c r="I200" i="2"/>
  <c r="K201" i="2"/>
  <c r="J201" i="2"/>
  <c r="K534" i="2"/>
  <c r="J534" i="2"/>
  <c r="I533" i="2"/>
  <c r="J533" i="2" s="1"/>
  <c r="H584" i="2"/>
  <c r="K585" i="2"/>
  <c r="H603" i="2"/>
  <c r="K604" i="2"/>
  <c r="I612" i="2"/>
  <c r="K613" i="2"/>
  <c r="H42" i="2"/>
  <c r="H104" i="2"/>
  <c r="K105" i="2"/>
  <c r="J469" i="2"/>
  <c r="J470" i="2"/>
  <c r="I97" i="2"/>
  <c r="K98" i="2"/>
  <c r="K400" i="2"/>
  <c r="I85" i="2"/>
  <c r="K85" i="2" s="1"/>
  <c r="K86" i="2"/>
  <c r="J481" i="2"/>
  <c r="J233" i="2"/>
  <c r="K469" i="2"/>
  <c r="J413" i="2"/>
  <c r="J213" i="2"/>
  <c r="J51" i="2"/>
  <c r="H619" i="2"/>
  <c r="J578" i="2"/>
  <c r="J565" i="2"/>
  <c r="K57" i="2"/>
  <c r="K518" i="2"/>
  <c r="H138" i="2"/>
  <c r="K562" i="2"/>
  <c r="K139" i="2"/>
  <c r="J452" i="2"/>
  <c r="K281" i="2"/>
  <c r="K565" i="2"/>
  <c r="K620" i="2"/>
  <c r="K381" i="2"/>
  <c r="J540" i="2"/>
  <c r="K185" i="2"/>
  <c r="H280" i="2"/>
  <c r="K280" i="2" s="1"/>
  <c r="H276" i="2"/>
  <c r="K276" i="2" s="1"/>
  <c r="K66" i="2"/>
  <c r="J277" i="2"/>
  <c r="J543" i="2"/>
  <c r="J537" i="2"/>
  <c r="K121" i="2"/>
  <c r="H229" i="2"/>
  <c r="J121" i="2"/>
  <c r="J436" i="2"/>
  <c r="K233" i="2"/>
  <c r="I435" i="2"/>
  <c r="J529" i="2"/>
  <c r="J568" i="2"/>
  <c r="K568" i="2"/>
  <c r="K610" i="2"/>
  <c r="H146" i="2"/>
  <c r="I448" i="2"/>
  <c r="J429" i="2"/>
  <c r="J553" i="2"/>
  <c r="J361" i="2"/>
  <c r="I456" i="2"/>
  <c r="J456" i="2" s="1"/>
  <c r="I524" i="2"/>
  <c r="I516" i="2" s="1"/>
  <c r="K461" i="2"/>
  <c r="H497" i="2"/>
  <c r="J615" i="2"/>
  <c r="I583" i="2"/>
  <c r="J48" i="2"/>
  <c r="K302" i="2"/>
  <c r="K457" i="2"/>
  <c r="I360" i="2"/>
  <c r="J54" i="2"/>
  <c r="H511" i="2"/>
  <c r="K361" i="2"/>
  <c r="K505" i="2"/>
  <c r="J461" i="2"/>
  <c r="J66" i="2"/>
  <c r="J426" i="2"/>
  <c r="J445" i="2"/>
  <c r="H429" i="2"/>
  <c r="H524" i="2"/>
  <c r="K476" i="2"/>
  <c r="K452" i="2"/>
  <c r="K440" i="2"/>
  <c r="J244" i="2"/>
  <c r="J502" i="2"/>
  <c r="K529" i="2"/>
  <c r="K413" i="2"/>
  <c r="K88" i="2"/>
  <c r="J547" i="2"/>
  <c r="K213" i="2"/>
  <c r="K373" i="2"/>
  <c r="J88" i="2"/>
  <c r="K107" i="2"/>
  <c r="K290" i="2"/>
  <c r="K399" i="2"/>
  <c r="K350" i="2"/>
  <c r="J350" i="2"/>
  <c r="K338" i="2"/>
  <c r="K407" i="2"/>
  <c r="K414" i="2"/>
  <c r="K97" i="2"/>
  <c r="J326" i="2"/>
  <c r="H448" i="2"/>
  <c r="I220" i="2"/>
  <c r="K220" i="2" s="1"/>
  <c r="K221" i="2"/>
  <c r="J153" i="2"/>
  <c r="K143" i="2"/>
  <c r="J150" i="2"/>
  <c r="H110" i="2"/>
  <c r="K111" i="2"/>
  <c r="K60" i="2"/>
  <c r="I573" i="2"/>
  <c r="K578" i="2"/>
  <c r="K54" i="2"/>
  <c r="J205" i="2"/>
  <c r="J259" i="2"/>
  <c r="K216" i="2"/>
  <c r="K150" i="2"/>
  <c r="H306" i="2"/>
  <c r="J101" i="2"/>
  <c r="J344" i="2"/>
  <c r="K344" i="2"/>
  <c r="J331" i="2"/>
  <c r="K104" i="2"/>
  <c r="J138" i="2"/>
  <c r="J80" i="2"/>
  <c r="K197" i="2"/>
  <c r="K236" i="2"/>
  <c r="I384" i="2"/>
  <c r="J385" i="2"/>
  <c r="K125" i="2"/>
  <c r="J191" i="2"/>
  <c r="I286" i="2"/>
  <c r="J128" i="2"/>
  <c r="J298" i="2"/>
  <c r="J230" i="2"/>
  <c r="K230" i="2"/>
  <c r="K323" i="2"/>
  <c r="J323" i="2"/>
  <c r="H252" i="2"/>
  <c r="K170" i="2"/>
  <c r="K209" i="2"/>
  <c r="J185" i="2"/>
  <c r="K69" i="2"/>
  <c r="J125" i="2"/>
  <c r="I276" i="2"/>
  <c r="J69" i="2"/>
  <c r="J197" i="2"/>
  <c r="K239" i="2"/>
  <c r="H320" i="2"/>
  <c r="K320" i="2" s="1"/>
  <c r="H220" i="2"/>
  <c r="J236" i="2"/>
  <c r="K191" i="2"/>
  <c r="K244" i="2"/>
  <c r="H84" i="2"/>
  <c r="K84" i="2" s="1"/>
  <c r="K42" i="2"/>
  <c r="K326" i="2"/>
  <c r="I115" i="2"/>
  <c r="J116" i="2"/>
  <c r="J421" i="2"/>
  <c r="K38" i="2"/>
  <c r="K586" i="2"/>
  <c r="J42" i="2"/>
  <c r="J467" i="2"/>
  <c r="I466" i="2"/>
  <c r="K466" i="2" s="1"/>
  <c r="K267" i="2"/>
  <c r="J267" i="2"/>
  <c r="J525" i="2"/>
  <c r="K287" i="2"/>
  <c r="K163" i="2"/>
  <c r="J281" i="2"/>
  <c r="I619" i="2"/>
  <c r="J623" i="2"/>
  <c r="K623" i="2"/>
  <c r="K370" i="2"/>
  <c r="J353" i="2"/>
  <c r="J85" i="2"/>
  <c r="I84" i="2"/>
  <c r="K612" i="2"/>
  <c r="J612" i="2"/>
  <c r="H583" i="2"/>
  <c r="K583" i="2" s="1"/>
  <c r="K584" i="2"/>
  <c r="J521" i="2"/>
  <c r="K167" i="2"/>
  <c r="H166" i="2"/>
  <c r="J317" i="2"/>
  <c r="J614" i="2"/>
  <c r="J147" i="2"/>
  <c r="K449" i="2"/>
  <c r="J449" i="2"/>
  <c r="K404" i="2"/>
  <c r="I512" i="2"/>
  <c r="K513" i="2"/>
  <c r="H600" i="2"/>
  <c r="K603" i="2"/>
  <c r="J594" i="2"/>
  <c r="K594" i="2"/>
  <c r="H32" i="2"/>
  <c r="J492" i="2"/>
  <c r="H435" i="2"/>
  <c r="K436" i="2"/>
  <c r="I532" i="2"/>
  <c r="I528" i="2" s="1"/>
  <c r="K533" i="2"/>
  <c r="K200" i="2"/>
  <c r="J200" i="2"/>
  <c r="K493" i="2"/>
  <c r="K360" i="2"/>
  <c r="J435" i="2"/>
  <c r="I434" i="2"/>
  <c r="I433" i="2" s="1"/>
  <c r="J433" i="2" s="1"/>
  <c r="J360" i="2"/>
  <c r="I359" i="2"/>
  <c r="K573" i="2"/>
  <c r="I465" i="2"/>
  <c r="J465" i="2" s="1"/>
  <c r="J460" i="2"/>
  <c r="I455" i="2"/>
  <c r="J448" i="2"/>
  <c r="J384" i="2"/>
  <c r="J286" i="2"/>
  <c r="J220" i="2"/>
  <c r="H228" i="2"/>
  <c r="K384" i="2"/>
  <c r="J466" i="2"/>
  <c r="K286" i="2"/>
  <c r="I262" i="2"/>
  <c r="J517" i="2"/>
  <c r="K619" i="2"/>
  <c r="J532" i="2"/>
  <c r="K532" i="2"/>
  <c r="I511" i="2"/>
  <c r="K512" i="2"/>
  <c r="J84" i="2"/>
  <c r="H434" i="2"/>
  <c r="K434" i="2" s="1"/>
  <c r="K435" i="2"/>
  <c r="K359" i="2"/>
  <c r="J434" i="2"/>
  <c r="J359" i="2"/>
  <c r="J455" i="2"/>
  <c r="K511" i="2"/>
  <c r="H433" i="2"/>
  <c r="K433" i="2"/>
  <c r="K263" i="2" l="1"/>
  <c r="H262" i="2"/>
  <c r="K262" i="2" s="1"/>
  <c r="J528" i="2"/>
  <c r="J516" i="2"/>
  <c r="I285" i="2"/>
  <c r="K465" i="2"/>
  <c r="K546" i="2"/>
  <c r="J546" i="2"/>
  <c r="H571" i="2"/>
  <c r="H487" i="2"/>
  <c r="J301" i="2"/>
  <c r="J115" i="2"/>
  <c r="J182" i="2"/>
  <c r="K521" i="2"/>
  <c r="K48" i="2"/>
  <c r="K307" i="2"/>
  <c r="I310" i="2"/>
  <c r="J314" i="2"/>
  <c r="I224" i="2"/>
  <c r="K247" i="2"/>
  <c r="K156" i="2"/>
  <c r="K418" i="2"/>
  <c r="I229" i="2"/>
  <c r="J110" i="2"/>
  <c r="K498" i="2"/>
  <c r="H294" i="2"/>
  <c r="H285" i="2" s="1"/>
  <c r="K448" i="2"/>
  <c r="I252" i="2"/>
  <c r="H124" i="2"/>
  <c r="H123" i="2" s="1"/>
  <c r="K138" i="2"/>
  <c r="K421" i="2"/>
  <c r="J610" i="2"/>
  <c r="I609" i="2"/>
  <c r="K422" i="2"/>
  <c r="I92" i="2"/>
  <c r="K291" i="2"/>
  <c r="H334" i="2"/>
  <c r="H395" i="2"/>
  <c r="K396" i="2"/>
  <c r="I31" i="2"/>
  <c r="J7" i="2"/>
  <c r="J508" i="2"/>
  <c r="K508" i="2"/>
  <c r="I166" i="2"/>
  <c r="J167" i="2"/>
  <c r="K615" i="2"/>
  <c r="K614" i="2"/>
  <c r="J524" i="2"/>
  <c r="H310" i="2"/>
  <c r="H305" i="2" s="1"/>
  <c r="K456" i="2"/>
  <c r="K524" i="2"/>
  <c r="H115" i="2"/>
  <c r="K115" i="2" s="1"/>
  <c r="K128" i="2"/>
  <c r="K273" i="2"/>
  <c r="I174" i="2"/>
  <c r="H475" i="2"/>
  <c r="H464" i="2" s="1"/>
  <c r="I403" i="2"/>
  <c r="I159" i="2"/>
  <c r="I306" i="2"/>
  <c r="K205" i="2"/>
  <c r="H174" i="2"/>
  <c r="H173" i="2" s="1"/>
  <c r="H496" i="2"/>
  <c r="K591" i="2"/>
  <c r="I552" i="2"/>
  <c r="K472" i="2"/>
  <c r="I501" i="2"/>
  <c r="K467" i="2"/>
  <c r="K131" i="2"/>
  <c r="J131" i="2"/>
  <c r="J76" i="2"/>
  <c r="K445" i="2"/>
  <c r="J22" i="2"/>
  <c r="H517" i="2"/>
  <c r="H516" i="2" s="1"/>
  <c r="K516" i="2" s="1"/>
  <c r="I628" i="2"/>
  <c r="K629" i="2"/>
  <c r="K178" i="2"/>
  <c r="K547" i="2"/>
  <c r="K225" i="2"/>
  <c r="K188" i="2"/>
  <c r="K295" i="2"/>
  <c r="K160" i="2"/>
  <c r="J302" i="2"/>
  <c r="J370" i="2"/>
  <c r="I497" i="2"/>
  <c r="K317" i="2"/>
  <c r="I146" i="2"/>
  <c r="I123" i="2" s="1"/>
  <c r="J484" i="2"/>
  <c r="I475" i="2"/>
  <c r="K502" i="2"/>
  <c r="H528" i="2"/>
  <c r="K528" i="2" s="1"/>
  <c r="K489" i="2"/>
  <c r="I488" i="2"/>
  <c r="I334" i="2"/>
  <c r="I204" i="2"/>
  <c r="G464" i="2"/>
  <c r="G369" i="2"/>
  <c r="G368" i="2" s="1"/>
  <c r="G174" i="2"/>
  <c r="G173" i="2" s="1"/>
  <c r="K189" i="2"/>
  <c r="K485" i="2"/>
  <c r="K630" i="2"/>
  <c r="J354" i="2"/>
  <c r="K81" i="2"/>
  <c r="I392" i="2"/>
  <c r="J575" i="2"/>
  <c r="J490" i="2"/>
  <c r="J598" i="2"/>
  <c r="I63" i="2"/>
  <c r="H93" i="2"/>
  <c r="J335" i="2"/>
  <c r="K15" i="2"/>
  <c r="K616" i="2"/>
  <c r="K389" i="2"/>
  <c r="K308" i="2"/>
  <c r="K354" i="2"/>
  <c r="G619" i="2"/>
  <c r="J619" i="2" s="1"/>
  <c r="G583" i="2"/>
  <c r="J583" i="2" s="1"/>
  <c r="G573" i="2"/>
  <c r="G294" i="2"/>
  <c r="J294" i="2" s="1"/>
  <c r="G280" i="2"/>
  <c r="J280" i="2" s="1"/>
  <c r="G92" i="2"/>
  <c r="J491" i="2"/>
  <c r="H427" i="2"/>
  <c r="J395" i="2"/>
  <c r="G552" i="2"/>
  <c r="G496" i="2"/>
  <c r="G310" i="2"/>
  <c r="G305" i="2" s="1"/>
  <c r="G276" i="2"/>
  <c r="J276" i="2" s="1"/>
  <c r="G229" i="2"/>
  <c r="G228" i="2" s="1"/>
  <c r="K379" i="2"/>
  <c r="I378" i="2"/>
  <c r="G403" i="2"/>
  <c r="G402" i="2" s="1"/>
  <c r="G334" i="2"/>
  <c r="G285" i="2"/>
  <c r="G263" i="2"/>
  <c r="G204" i="2"/>
  <c r="G146" i="2"/>
  <c r="G124" i="2"/>
  <c r="G37" i="2"/>
  <c r="J390" i="2"/>
  <c r="J397" i="2"/>
  <c r="K123" i="2" l="1"/>
  <c r="J123" i="2"/>
  <c r="J378" i="2"/>
  <c r="K378" i="2"/>
  <c r="G572" i="2"/>
  <c r="G571" i="2" s="1"/>
  <c r="J573" i="2"/>
  <c r="K93" i="2"/>
  <c r="H92" i="2"/>
  <c r="H36" i="2" s="1"/>
  <c r="I487" i="2"/>
  <c r="K488" i="2"/>
  <c r="J488" i="2"/>
  <c r="K475" i="2"/>
  <c r="J475" i="2"/>
  <c r="I496" i="2"/>
  <c r="K497" i="2"/>
  <c r="J497" i="2"/>
  <c r="K501" i="2"/>
  <c r="J501" i="2"/>
  <c r="K306" i="2"/>
  <c r="J306" i="2"/>
  <c r="I305" i="2"/>
  <c r="I173" i="2"/>
  <c r="K174" i="2"/>
  <c r="J174" i="2"/>
  <c r="I464" i="2"/>
  <c r="J166" i="2"/>
  <c r="K166" i="2"/>
  <c r="I32" i="2"/>
  <c r="K31" i="2"/>
  <c r="J31" i="2"/>
  <c r="J252" i="2"/>
  <c r="K252" i="2"/>
  <c r="K517" i="2"/>
  <c r="J285" i="2"/>
  <c r="K285" i="2"/>
  <c r="G36" i="2"/>
  <c r="G262" i="2"/>
  <c r="J262" i="2" s="1"/>
  <c r="J263" i="2"/>
  <c r="J63" i="2"/>
  <c r="I37" i="2"/>
  <c r="K63" i="2"/>
  <c r="J392" i="2"/>
  <c r="K392" i="2"/>
  <c r="I388" i="2"/>
  <c r="K159" i="2"/>
  <c r="J159" i="2"/>
  <c r="J92" i="2"/>
  <c r="K92" i="2"/>
  <c r="I228" i="2"/>
  <c r="K229" i="2"/>
  <c r="J229" i="2"/>
  <c r="K224" i="2"/>
  <c r="J224" i="2"/>
  <c r="K294" i="2"/>
  <c r="G123" i="2"/>
  <c r="J124" i="2"/>
  <c r="H426" i="2"/>
  <c r="K427" i="2"/>
  <c r="K204" i="2"/>
  <c r="J204" i="2"/>
  <c r="J146" i="2"/>
  <c r="K146" i="2"/>
  <c r="I369" i="2"/>
  <c r="J552" i="2"/>
  <c r="K552" i="2"/>
  <c r="I402" i="2"/>
  <c r="J403" i="2"/>
  <c r="K395" i="2"/>
  <c r="H368" i="2"/>
  <c r="J334" i="2"/>
  <c r="K334" i="2"/>
  <c r="J628" i="2"/>
  <c r="K628" i="2"/>
  <c r="K609" i="2"/>
  <c r="J609" i="2"/>
  <c r="I572" i="2"/>
  <c r="K310" i="2"/>
  <c r="J310" i="2"/>
  <c r="K124" i="2"/>
  <c r="I571" i="2" l="1"/>
  <c r="J572" i="2"/>
  <c r="K572" i="2"/>
  <c r="K426" i="2"/>
  <c r="H403" i="2"/>
  <c r="K173" i="2"/>
  <c r="J173" i="2"/>
  <c r="J496" i="2"/>
  <c r="K496" i="2"/>
  <c r="J388" i="2"/>
  <c r="K388" i="2"/>
  <c r="J37" i="2"/>
  <c r="K37" i="2"/>
  <c r="I36" i="2"/>
  <c r="G635" i="2"/>
  <c r="G636" i="2" s="1"/>
  <c r="J464" i="2"/>
  <c r="K464" i="2"/>
  <c r="J305" i="2"/>
  <c r="K305" i="2"/>
  <c r="J487" i="2"/>
  <c r="K487" i="2"/>
  <c r="J369" i="2"/>
  <c r="K369" i="2"/>
  <c r="I368" i="2"/>
  <c r="J32" i="2"/>
  <c r="K32" i="2"/>
  <c r="J402" i="2"/>
  <c r="K228" i="2"/>
  <c r="J228" i="2"/>
  <c r="H402" i="2" l="1"/>
  <c r="K403" i="2"/>
  <c r="K571" i="2"/>
  <c r="J571" i="2"/>
  <c r="J368" i="2"/>
  <c r="K368" i="2"/>
  <c r="I635" i="2"/>
  <c r="J36" i="2"/>
  <c r="K36" i="2"/>
  <c r="H635" i="2" l="1"/>
  <c r="H636" i="2" s="1"/>
  <c r="K402" i="2"/>
  <c r="J635" i="2"/>
  <c r="I636" i="2"/>
  <c r="K636" i="2" l="1"/>
  <c r="J636" i="2"/>
  <c r="K635" i="2"/>
</calcChain>
</file>

<file path=xl/sharedStrings.xml><?xml version="1.0" encoding="utf-8"?>
<sst xmlns="http://schemas.openxmlformats.org/spreadsheetml/2006/main" count="684" uniqueCount="314">
  <si>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</si>
  <si>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</si>
  <si>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</si>
  <si>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</si>
  <si>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субсидий организациям 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</si>
  <si>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</si>
  <si>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</si>
  <si>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</si>
  <si>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</si>
  <si>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</si>
  <si>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</si>
  <si>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</si>
  <si>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</si>
  <si>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</si>
  <si>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</si>
  <si>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</si>
  <si>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</si>
  <si>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</si>
  <si>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</si>
  <si>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</si>
  <si>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</si>
  <si>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</si>
  <si>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</si>
  <si>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</si>
  <si>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</si>
  <si>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</si>
  <si>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</si>
  <si>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</si>
  <si>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</si>
  <si>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</si>
  <si>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</si>
  <si>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</si>
  <si>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</si>
  <si>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Организация и проведение единого государственного экзамена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</si>
  <si>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</si>
  <si>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</si>
  <si>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</si>
  <si>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</si>
  <si>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</si>
  <si>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</si>
  <si>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</si>
  <si>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</si>
  <si>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</si>
  <si>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</si>
  <si>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</si>
  <si>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-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</si>
  <si>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</si>
  <si>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</si>
  <si>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</si>
  <si>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</si>
  <si>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</si>
  <si>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</si>
  <si>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</si>
  <si>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</si>
  <si>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</si>
  <si>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</si>
  <si>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</si>
  <si>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</si>
  <si>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</si>
  <si>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</si>
  <si>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Непрограммное направление деятельности "Адресная программа по переселению граждан из аварийного жилищного фонда"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</si>
  <si>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</si>
  <si>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</si>
  <si>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</si>
  <si>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</si>
  <si>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</si>
  <si>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</si>
  <si>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</si>
  <si>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</si>
  <si>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</si>
  <si>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</si>
  <si>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</si>
  <si>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</si>
  <si>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</si>
  <si>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</si>
  <si>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</si>
  <si>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</si>
  <si>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</si>
  <si>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</si>
  <si>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</si>
  <si>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</si>
  <si>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</si>
  <si>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</si>
  <si>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</si>
  <si>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</si>
  <si>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</si>
  <si>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</si>
  <si>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</si>
  <si>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</si>
  <si>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</si>
  <si>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</si>
  <si>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</si>
  <si>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</si>
  <si>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</si>
  <si>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части укрепления комплексной безопасности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</si>
  <si>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</si>
  <si>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 в рамках ведомственной целевой программы  "Благоустройство города Пыть-Ях на 2014-2016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</si>
  <si>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</si>
  <si>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</si>
  <si>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</si>
  <si>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</si>
  <si>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</si>
  <si>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</si>
  <si>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Обеспечение комплексной безопасности образовательных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</si>
  <si>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</si>
  <si>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и реконструкция объектов муниципальной собственности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</si>
  <si>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</si>
  <si>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Поддержка малых форм хозяйствования в рамках подпрограммы "Поддержка малых форм хозяйствования"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годах"" за счет средств бюджета автономного округа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</si>
  <si>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</si>
  <si>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</si>
  <si>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</si>
  <si>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</si>
  <si>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</si>
  <si>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</si>
  <si>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</si>
  <si>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</si>
  <si>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</si>
  <si>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</si>
  <si>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</si>
  <si>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</si>
  <si>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</si>
  <si>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</si>
  <si>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</si>
  <si>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</si>
  <si>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</si>
  <si>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</si>
  <si>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</si>
  <si>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</si>
  <si>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</si>
  <si>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</si>
  <si>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</si>
  <si>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сфере молодежной политики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</si>
  <si>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социальных выплат гражданам на реализацию мероприятий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</si>
  <si>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 xml:space="preserve">Отчет об исполнении бюджета муниципального образования городской округ город Пыть-Ях на 01.09.2015 года </t>
  </si>
  <si>
    <t>Исполнение на 01.09.2015</t>
  </si>
  <si>
    <t>Мероприятия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</si>
  <si>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Предоставление субсидий организациям 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</si>
  <si>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Предоставление субсидий организациям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</si>
  <si>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Утвержденный план на 2015 год (Решение Думы от 21.08.2015 №347)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</si>
  <si>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</si>
  <si>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</si>
  <si>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</si>
  <si>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</si>
  <si>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</si>
  <si>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</si>
  <si>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</si>
  <si>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</si>
  <si>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</si>
  <si>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</si>
  <si>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</si>
  <si>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</si>
  <si>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</si>
  <si>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</si>
  <si>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</si>
  <si>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</si>
  <si>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</si>
  <si>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</si>
  <si>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</si>
  <si>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</si>
  <si>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</si>
  <si>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</si>
  <si>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</si>
  <si>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</si>
  <si>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</si>
  <si>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</si>
  <si>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</si>
  <si>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</si>
  <si>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</si>
  <si>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</si>
  <si>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</si>
  <si>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</si>
  <si>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</si>
  <si>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</si>
  <si>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</si>
  <si>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</si>
  <si>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</si>
  <si>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</si>
  <si>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</si>
  <si>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</si>
  <si>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</si>
  <si>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</si>
  <si>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</si>
  <si>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</si>
  <si>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</si>
  <si>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</si>
  <si>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</si>
  <si>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</si>
  <si>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</si>
  <si>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</si>
  <si>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</si>
  <si>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</si>
  <si>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</si>
  <si>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</si>
  <si>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</si>
  <si>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</si>
  <si>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</si>
  <si>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</si>
  <si>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</si>
  <si>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</si>
  <si>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</si>
  <si>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</si>
  <si>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</si>
  <si>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</si>
  <si>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</si>
  <si>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</si>
  <si>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</si>
  <si>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</si>
  <si>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</si>
  <si>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Возмещение части затрат на уплату процентов организациям коммунального комплекса по привлекаемым заемным средствам на реконструкцию, расширение, модернизацию, строительство, капитальный ремонт объектов коммунального комплекса, реализацию проектов альтернативной энергетики, получаемой ранее в соответствии с постановлением Правительства Ханты-Мансийского автономного округа - Югры от 26 ноября 2010 года № 313-п в рамках подпрограммы "Поддержка частных инвестиций в жилищно-коммунальном комплексе"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</si>
  <si>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Подпрограмма "Обеспечение равных прав потребителей на получение энергетических ресурсов"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</si>
  <si>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Реализация мероприятий в рамках подпрограммы "Обеспечение равных прав потребителей на получение энергетических ресурсов" 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</si>
  <si>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</si>
  <si>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</si>
  <si>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</si>
  <si>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</si>
  <si>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</si>
  <si>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Утвержденный план на 2015 год (Решение Думы от 21.08.2015 № 347)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</si>
  <si>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</si>
  <si>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</si>
  <si>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</si>
  <si>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</si>
  <si>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"Укрепление единого культурного пространства г. Пыть-Яха" муниципальной программы "Развитие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</si>
  <si>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федерального бюджета</t>
  </si>
  <si>
    <t>Мероприятия направленные на  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счёт средств местного бюджета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</si>
  <si>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1941–1945 годов»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</si>
  <si>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многофункциональных центров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</si>
  <si>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</si>
  <si>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</si>
  <si>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</si>
  <si>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</si>
  <si>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</si>
  <si>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</si>
  <si>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</si>
  <si>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</si>
  <si>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</si>
  <si>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</si>
  <si>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</si>
  <si>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</si>
  <si>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</si>
  <si>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</si>
  <si>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</si>
  <si>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</si>
  <si>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</si>
  <si>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</si>
  <si>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</si>
  <si>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</si>
  <si>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</si>
  <si>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</si>
  <si>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</si>
  <si>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</si>
  <si>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</si>
  <si>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</si>
  <si>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</si>
  <si>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</si>
  <si>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</si>
  <si>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</si>
  <si>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</si>
  <si>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</si>
  <si>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</si>
  <si>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</si>
  <si>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</si>
  <si>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</si>
  <si>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</si>
  <si>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</si>
  <si>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</si>
  <si>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</si>
  <si>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</si>
  <si>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</si>
  <si>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Ликвидация и расселение приспособленных для проживания строений и создание безопасных условий проживания для граждан, проживающих в жилых домах, находящихся в зоне подтопления береговой линии, подверженной абразии, 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</si>
  <si>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</si>
  <si>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Предоставление государственных услуг в многофункциональных центрах предоставления государственных и муниципальных услуг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 за счет средств бюджета автономного округа</t>
  </si>
  <si>
    <t>Государственная поддержка малого и среднего предпринимательства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  за счет средств бюджета автономного округа</t>
  </si>
  <si>
    <t>000 1 13 00000 00 0000 000</t>
  </si>
  <si>
    <t>Прочие доходы  от компенсации затрат бюджеты городских округов</t>
  </si>
  <si>
    <t>св.100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</si>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</sst>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  <font>
      <sz val="10"/>
      <name val="Arial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10" fillId="0" borderId="0"/>
    <xf numFmtId="0" fontId="16" fillId="0" borderId="0"/>
    <xf numFmtId="0" fontId="1" fillId="0" borderId="0"/>
    <xf numFmtId="0" fontId="17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8">
    <xf numFmtId="0" fontId="0" fillId="0" borderId="0" xfId="0"/>
    <xf numFmtId="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6" applyNumberFormat="1" applyFont="1" applyFill="1" applyBorder="1" applyAlignment="1" applyProtection="1">
      <alignment wrapText="1"/>
      <protection hidden="1"/>
    </xf>
    <xf numFmtId="1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6" applyNumberFormat="1" applyFont="1" applyFill="1" applyBorder="1" applyAlignment="1" applyProtection="1">
      <alignment wrapText="1"/>
      <protection hidden="1"/>
    </xf>
    <xf numFmtId="40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6" applyFont="1" applyFill="1"/>
    <xf numFmtId="0" fontId="6" fillId="0" borderId="0" xfId="6" applyFont="1" applyFill="1" applyAlignment="1">
      <alignment horizontal="center" wrapText="1"/>
    </xf>
    <xf numFmtId="0" fontId="5" fillId="0" borderId="0" xfId="6" applyFont="1" applyFill="1" applyAlignment="1">
      <alignment horizontal="center" vertical="center"/>
    </xf>
    <xf numFmtId="0" fontId="3" fillId="0" borderId="0" xfId="6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7" applyNumberFormat="1" applyFont="1" applyFill="1" applyBorder="1" applyAlignment="1">
      <alignment horizontal="center" vertical="center" wrapText="1"/>
    </xf>
    <xf numFmtId="0" fontId="6" fillId="0" borderId="0" xfId="6" applyFont="1" applyFill="1"/>
    <xf numFmtId="0" fontId="5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7" applyNumberFormat="1" applyFont="1" applyFill="1" applyBorder="1" applyAlignment="1">
      <alignment horizontal="right" vertical="center" wrapText="1"/>
    </xf>
    <xf numFmtId="2" fontId="5" fillId="0" borderId="1" xfId="6" applyNumberFormat="1" applyFont="1" applyFill="1" applyBorder="1" applyAlignment="1">
      <alignment horizontal="right"/>
    </xf>
    <xf numFmtId="4" fontId="5" fillId="0" borderId="1" xfId="7" applyNumberFormat="1" applyFont="1" applyFill="1" applyBorder="1" applyAlignment="1">
      <alignment horizontal="right" wrapText="1"/>
    </xf>
    <xf numFmtId="0" fontId="6" fillId="0" borderId="1" xfId="7" applyNumberFormat="1" applyFont="1" applyFill="1" applyBorder="1" applyAlignment="1" applyProtection="1">
      <alignment horizontal="left" wrapText="1"/>
      <protection hidden="1"/>
    </xf>
    <xf numFmtId="4" fontId="5" fillId="0" borderId="1" xfId="6" applyNumberFormat="1" applyFont="1" applyFill="1" applyBorder="1" applyAlignment="1">
      <alignment horizontal="right"/>
    </xf>
    <xf numFmtId="49" fontId="5" fillId="0" borderId="1" xfId="7" applyNumberFormat="1" applyFont="1" applyFill="1" applyBorder="1" applyAlignment="1" applyProtection="1">
      <alignment horizontal="left" wrapText="1"/>
      <protection hidden="1"/>
    </xf>
    <xf numFmtId="4" fontId="6" fillId="0" borderId="1" xfId="6" applyNumberFormat="1" applyFont="1" applyFill="1" applyBorder="1"/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6" applyNumberFormat="1" applyFont="1" applyFill="1" applyBorder="1"/>
    <xf numFmtId="0" fontId="5" fillId="0" borderId="1" xfId="6" applyFont="1" applyFill="1" applyBorder="1"/>
    <xf numFmtId="0" fontId="5" fillId="0" borderId="1" xfId="0" applyFont="1" applyFill="1" applyBorder="1" applyAlignment="1">
      <alignment horizontal="left"/>
    </xf>
    <xf numFmtId="0" fontId="5" fillId="0" borderId="1" xfId="7" applyNumberFormat="1" applyFont="1" applyFill="1" applyBorder="1" applyAlignment="1" applyProtection="1">
      <alignment horizontal="left" vertical="top" wrapText="1"/>
      <protection hidden="1"/>
    </xf>
    <xf numFmtId="165" fontId="15" fillId="0" borderId="1" xfId="6" applyNumberFormat="1" applyFont="1" applyFill="1" applyBorder="1" applyAlignment="1" applyProtection="1">
      <alignment wrapText="1"/>
      <protection hidden="1"/>
    </xf>
    <xf numFmtId="164" fontId="15" fillId="0" borderId="2" xfId="6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6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6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6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8" applyNumberFormat="1" applyFont="1" applyFill="1" applyBorder="1" applyAlignment="1">
      <alignment horizontal="center"/>
    </xf>
    <xf numFmtId="0" fontId="5" fillId="0" borderId="1" xfId="8" applyNumberFormat="1" applyFont="1" applyFill="1" applyBorder="1" applyAlignment="1">
      <alignment horizontal="left" vertical="center" wrapText="1"/>
    </xf>
    <xf numFmtId="0" fontId="5" fillId="0" borderId="0" xfId="8" applyFont="1" applyFill="1"/>
    <xf numFmtId="0" fontId="3" fillId="0" borderId="1" xfId="8" applyNumberFormat="1" applyFont="1" applyFill="1" applyBorder="1" applyAlignment="1">
      <alignment horizontal="left" vertical="center" wrapText="1"/>
    </xf>
    <xf numFmtId="165" fontId="3" fillId="0" borderId="1" xfId="8" applyNumberFormat="1" applyFont="1" applyFill="1" applyBorder="1" applyAlignment="1">
      <alignment horizontal="center"/>
    </xf>
    <xf numFmtId="4" fontId="3" fillId="0" borderId="1" xfId="8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6" applyNumberFormat="1" applyFont="1" applyFill="1" applyAlignment="1">
      <alignment horizontal="center" wrapText="1"/>
    </xf>
    <xf numFmtId="4" fontId="5" fillId="0" borderId="0" xfId="6" applyNumberFormat="1" applyFont="1" applyFill="1"/>
    <xf numFmtId="4" fontId="3" fillId="0" borderId="1" xfId="8" applyNumberFormat="1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165" fontId="3" fillId="0" borderId="2" xfId="6" applyNumberFormat="1" applyFont="1" applyFill="1" applyBorder="1" applyAlignment="1" applyProtection="1">
      <alignment wrapText="1"/>
      <protection hidden="1"/>
    </xf>
    <xf numFmtId="166" fontId="3" fillId="0" borderId="2" xfId="6" applyNumberFormat="1" applyFont="1" applyFill="1" applyBorder="1" applyAlignment="1" applyProtection="1">
      <alignment wrapText="1"/>
      <protection hidden="1"/>
    </xf>
    <xf numFmtId="165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6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6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0" xfId="8" applyNumberFormat="1" applyFont="1" applyFill="1" applyBorder="1" applyAlignment="1">
      <alignment horizontal="right" wrapText="1"/>
    </xf>
    <xf numFmtId="168" fontId="6" fillId="0" borderId="1" xfId="6" applyNumberFormat="1" applyFont="1" applyFill="1" applyBorder="1" applyAlignment="1">
      <alignment horizontal="right"/>
    </xf>
    <xf numFmtId="0" fontId="5" fillId="0" borderId="1" xfId="6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7" applyNumberFormat="1" applyFont="1" applyFill="1" applyBorder="1" applyAlignment="1" applyProtection="1">
      <alignment horizontal="center" wrapText="1"/>
      <protection hidden="1"/>
    </xf>
    <xf numFmtId="0" fontId="12" fillId="0" borderId="0" xfId="6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8" xfId="6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5" fillId="0" borderId="1" xfId="6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8" xfId="6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6" fillId="0" borderId="8" xfId="6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3" fillId="0" borderId="2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6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6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6" applyNumberFormat="1" applyFont="1" applyFill="1" applyBorder="1" applyAlignment="1" applyProtection="1">
      <alignment horizontal="left" vertical="center" wrapText="1"/>
      <protection hidden="1"/>
    </xf>
    <xf numFmtId="0" fontId="3" fillId="0" borderId="2" xfId="8" applyNumberFormat="1" applyFont="1" applyFill="1" applyBorder="1" applyAlignment="1">
      <alignment horizontal="center"/>
    </xf>
    <xf numFmtId="0" fontId="3" fillId="0" borderId="3" xfId="8" applyNumberFormat="1" applyFont="1" applyFill="1" applyBorder="1" applyAlignment="1">
      <alignment horizontal="center"/>
    </xf>
    <xf numFmtId="0" fontId="3" fillId="0" borderId="4" xfId="8" applyNumberFormat="1" applyFont="1" applyFill="1" applyBorder="1" applyAlignment="1">
      <alignment horizontal="center"/>
    </xf>
    <xf numFmtId="0" fontId="5" fillId="0" borderId="9" xfId="8" applyNumberFormat="1" applyFont="1" applyFill="1" applyBorder="1" applyAlignment="1">
      <alignment horizontal="center"/>
    </xf>
    <xf numFmtId="0" fontId="5" fillId="0" borderId="8" xfId="8" applyNumberFormat="1" applyFont="1" applyFill="1" applyBorder="1" applyAlignment="1">
      <alignment horizontal="center"/>
    </xf>
    <xf numFmtId="0" fontId="6" fillId="0" borderId="1" xfId="6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Обычный 4" xfId="5"/>
    <cellStyle name="Обычный_tmp" xfId="6"/>
    <cellStyle name="Обычный_Tmp2" xfId="7"/>
    <cellStyle name="Обычный_Исполнение бюджета на 01.10.2014" xfId="8"/>
    <cellStyle name="Стиль 1" xfId="9"/>
    <cellStyle name="Тысячи [0]_Лист1" xfId="10"/>
    <cellStyle name="Тысячи_Лист1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7"/>
  <sheetViews>
    <sheetView tabSelected="1" topLeftCell="A28" zoomScale="75" zoomScaleNormal="75" workbookViewId="0">
      <selection activeCell="G640" sqref="G640"/>
    </sheetView>
  </sheetViews>
  <sheetFormatPr defaultRowHeight="14.4" x14ac:dyDescent="0.3"/>
  <cols>
    <col min="1" max="1" width="2.6640625" customWidth="1"/>
    <col min="2" max="2" width="69.33203125" style="39" customWidth="1"/>
    <col min="3" max="3" width="6.33203125" style="39" customWidth="1"/>
    <col min="4" max="4" width="4.33203125" style="39" customWidth="1"/>
    <col min="5" max="5" width="11.44140625" style="39" customWidth="1"/>
    <col min="6" max="6" width="9.6640625" style="39" customWidth="1"/>
    <col min="7" max="7" width="22.6640625" style="39" customWidth="1"/>
    <col min="8" max="8" width="22.5546875" style="39" customWidth="1"/>
    <col min="9" max="9" width="19.33203125" style="39" bestFit="1" customWidth="1"/>
    <col min="10" max="10" width="11.88671875" style="39" customWidth="1"/>
    <col min="11" max="11" width="13.6640625" style="39" customWidth="1"/>
  </cols>
  <sheetData>
    <row r="1" spans="2:11" s="12" customFormat="1" ht="65.25" customHeight="1" x14ac:dyDescent="0.3">
      <c r="B1" s="63" t="s">
        <v>133</v>
      </c>
      <c r="C1" s="63"/>
      <c r="D1" s="63"/>
      <c r="E1" s="63"/>
      <c r="F1" s="63"/>
      <c r="G1" s="63"/>
      <c r="H1" s="63"/>
      <c r="I1" s="63"/>
      <c r="J1" s="63"/>
      <c r="K1" s="63"/>
    </row>
    <row r="2" spans="2:11" s="12" customFormat="1" ht="16.8" x14ac:dyDescent="0.3">
      <c r="B2" s="13"/>
      <c r="C2" s="13"/>
      <c r="D2" s="13"/>
      <c r="E2" s="13"/>
      <c r="F2" s="13"/>
      <c r="G2" s="13"/>
      <c r="H2" s="48"/>
      <c r="I2" s="48"/>
      <c r="J2" s="13"/>
    </row>
    <row r="3" spans="2:11" s="12" customFormat="1" ht="16.8" x14ac:dyDescent="0.3">
      <c r="C3" s="14"/>
      <c r="D3" s="14"/>
      <c r="E3" s="14"/>
      <c r="F3" s="14"/>
      <c r="H3" s="49"/>
      <c r="I3" s="49"/>
      <c r="K3" s="15" t="s">
        <v>280</v>
      </c>
    </row>
    <row r="4" spans="2:11" s="12" customFormat="1" ht="93.6" x14ac:dyDescent="0.3">
      <c r="B4" s="16" t="s">
        <v>228</v>
      </c>
      <c r="C4" s="60" t="s">
        <v>281</v>
      </c>
      <c r="D4" s="61"/>
      <c r="E4" s="61"/>
      <c r="F4" s="61"/>
      <c r="G4" s="10" t="s">
        <v>216</v>
      </c>
      <c r="H4" s="10" t="s">
        <v>218</v>
      </c>
      <c r="I4" s="10" t="s">
        <v>134</v>
      </c>
      <c r="J4" s="10" t="s">
        <v>279</v>
      </c>
      <c r="K4" s="10" t="s">
        <v>278</v>
      </c>
    </row>
    <row r="5" spans="2:11" s="12" customFormat="1" ht="16.8" x14ac:dyDescent="0.3">
      <c r="B5" s="16">
        <v>1</v>
      </c>
      <c r="C5" s="60">
        <v>2</v>
      </c>
      <c r="D5" s="61"/>
      <c r="E5" s="61"/>
      <c r="F5" s="61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8" x14ac:dyDescent="0.3">
      <c r="B6" s="64" t="s">
        <v>282</v>
      </c>
      <c r="C6" s="64"/>
      <c r="D6" s="64"/>
      <c r="E6" s="64"/>
      <c r="F6" s="64"/>
      <c r="G6" s="64"/>
      <c r="H6" s="64"/>
      <c r="I6" s="64"/>
      <c r="J6" s="64"/>
      <c r="K6" s="64"/>
    </row>
    <row r="7" spans="2:11" s="18" customFormat="1" ht="16.8" x14ac:dyDescent="0.3">
      <c r="B7" s="30" t="s">
        <v>283</v>
      </c>
      <c r="C7" s="60" t="s">
        <v>284</v>
      </c>
      <c r="D7" s="61"/>
      <c r="E7" s="61"/>
      <c r="F7" s="61"/>
      <c r="G7" s="20">
        <f>SUM(G8+G15)</f>
        <v>1109611800</v>
      </c>
      <c r="H7" s="20">
        <f>H8+H15</f>
        <v>1109611800</v>
      </c>
      <c r="I7" s="20">
        <f>SUM(I8+I15)</f>
        <v>683143717.95000005</v>
      </c>
      <c r="J7" s="21">
        <f>I7/G7*100</f>
        <v>61.566010558827877</v>
      </c>
      <c r="K7" s="51">
        <f>I7/H7*100</f>
        <v>61.566010558827877</v>
      </c>
    </row>
    <row r="8" spans="2:11" s="18" customFormat="1" ht="16.8" x14ac:dyDescent="0.3">
      <c r="B8" s="30" t="s">
        <v>285</v>
      </c>
      <c r="C8" s="60"/>
      <c r="D8" s="61"/>
      <c r="E8" s="61"/>
      <c r="F8" s="61"/>
      <c r="G8" s="20">
        <f>SUM(G9:G14)</f>
        <v>948988900</v>
      </c>
      <c r="H8" s="20">
        <f>SUM(H9:H14)</f>
        <v>948988900</v>
      </c>
      <c r="I8" s="20">
        <f>SUM(I9:I14)</f>
        <v>556494712.00999999</v>
      </c>
      <c r="J8" s="21">
        <f t="shared" ref="J8:J28" si="0">I8/G8*100</f>
        <v>58.640803070510096</v>
      </c>
      <c r="K8" s="51">
        <f t="shared" ref="K8:K32" si="1">I8/H8*100</f>
        <v>58.640803070510096</v>
      </c>
    </row>
    <row r="9" spans="2:11" s="12" customFormat="1" ht="16.8" x14ac:dyDescent="0.3">
      <c r="B9" s="19" t="s">
        <v>286</v>
      </c>
      <c r="C9" s="60" t="s">
        <v>287</v>
      </c>
      <c r="D9" s="61"/>
      <c r="E9" s="61"/>
      <c r="F9" s="61"/>
      <c r="G9" s="20">
        <v>751066000</v>
      </c>
      <c r="H9" s="20">
        <v>751066000</v>
      </c>
      <c r="I9" s="20">
        <v>432323039.91000003</v>
      </c>
      <c r="J9" s="21">
        <f t="shared" si="0"/>
        <v>57.561258252936497</v>
      </c>
      <c r="K9" s="51">
        <f t="shared" si="1"/>
        <v>57.561258252936497</v>
      </c>
    </row>
    <row r="10" spans="2:11" s="12" customFormat="1" ht="33.6" x14ac:dyDescent="0.3">
      <c r="B10" s="19" t="s">
        <v>288</v>
      </c>
      <c r="C10" s="62" t="s">
        <v>289</v>
      </c>
      <c r="D10" s="62"/>
      <c r="E10" s="62"/>
      <c r="F10" s="62"/>
      <c r="G10" s="22">
        <v>8247800</v>
      </c>
      <c r="H10" s="22">
        <v>8247800</v>
      </c>
      <c r="I10" s="22">
        <v>5775722.0999999996</v>
      </c>
      <c r="J10" s="21">
        <f t="shared" si="0"/>
        <v>70.027426707728111</v>
      </c>
      <c r="K10" s="51">
        <f t="shared" si="1"/>
        <v>70.027426707728111</v>
      </c>
    </row>
    <row r="11" spans="2:11" s="12" customFormat="1" ht="16.8" x14ac:dyDescent="0.3">
      <c r="B11" s="19" t="s">
        <v>290</v>
      </c>
      <c r="C11" s="60" t="s">
        <v>291</v>
      </c>
      <c r="D11" s="61"/>
      <c r="E11" s="61"/>
      <c r="F11" s="61"/>
      <c r="G11" s="20">
        <v>115696100</v>
      </c>
      <c r="H11" s="20">
        <v>115696100</v>
      </c>
      <c r="I11" s="20">
        <v>67728274.319999993</v>
      </c>
      <c r="J11" s="21">
        <f t="shared" si="0"/>
        <v>58.539807582105183</v>
      </c>
      <c r="K11" s="51">
        <f t="shared" si="1"/>
        <v>58.539807582105183</v>
      </c>
    </row>
    <row r="12" spans="2:11" s="12" customFormat="1" ht="16.8" x14ac:dyDescent="0.3">
      <c r="B12" s="19" t="s">
        <v>292</v>
      </c>
      <c r="C12" s="60" t="s">
        <v>293</v>
      </c>
      <c r="D12" s="61"/>
      <c r="E12" s="61"/>
      <c r="F12" s="61"/>
      <c r="G12" s="20">
        <v>70187500</v>
      </c>
      <c r="H12" s="20">
        <v>70187500</v>
      </c>
      <c r="I12" s="20">
        <v>46896889.039999999</v>
      </c>
      <c r="J12" s="21">
        <f t="shared" si="0"/>
        <v>66.81658278183437</v>
      </c>
      <c r="K12" s="51">
        <f t="shared" si="1"/>
        <v>66.81658278183437</v>
      </c>
    </row>
    <row r="13" spans="2:11" s="12" customFormat="1" ht="16.8" x14ac:dyDescent="0.3">
      <c r="B13" s="19" t="s">
        <v>294</v>
      </c>
      <c r="C13" s="60" t="s">
        <v>295</v>
      </c>
      <c r="D13" s="61"/>
      <c r="E13" s="61"/>
      <c r="F13" s="61"/>
      <c r="G13" s="20">
        <v>3791500</v>
      </c>
      <c r="H13" s="20">
        <v>3791500</v>
      </c>
      <c r="I13" s="20">
        <v>3770786.64</v>
      </c>
      <c r="J13" s="21">
        <f t="shared" si="0"/>
        <v>99.453689568772248</v>
      </c>
      <c r="K13" s="51">
        <f t="shared" si="1"/>
        <v>99.453689568772248</v>
      </c>
    </row>
    <row r="14" spans="2:11" s="12" customFormat="1" ht="33.6" x14ac:dyDescent="0.3">
      <c r="B14" s="19" t="s">
        <v>296</v>
      </c>
      <c r="C14" s="69" t="s">
        <v>297</v>
      </c>
      <c r="D14" s="70"/>
      <c r="E14" s="70"/>
      <c r="F14" s="70"/>
      <c r="G14" s="22">
        <v>0</v>
      </c>
      <c r="H14" s="22">
        <v>0</v>
      </c>
      <c r="I14" s="22">
        <v>0</v>
      </c>
      <c r="J14" s="21" t="s">
        <v>45</v>
      </c>
      <c r="K14" s="51" t="s">
        <v>45</v>
      </c>
    </row>
    <row r="15" spans="2:11" s="18" customFormat="1" ht="16.8" x14ac:dyDescent="0.3">
      <c r="B15" s="30" t="s">
        <v>298</v>
      </c>
      <c r="C15" s="60"/>
      <c r="D15" s="61"/>
      <c r="E15" s="61"/>
      <c r="F15" s="61"/>
      <c r="G15" s="20">
        <f>SUM(G16:G21)</f>
        <v>160622900</v>
      </c>
      <c r="H15" s="20">
        <f>SUM(H16:H21)</f>
        <v>160622900</v>
      </c>
      <c r="I15" s="20">
        <f>SUM(I16:I21)</f>
        <v>126649005.94</v>
      </c>
      <c r="J15" s="21">
        <f t="shared" si="0"/>
        <v>78.848661019070136</v>
      </c>
      <c r="K15" s="51">
        <f t="shared" si="1"/>
        <v>78.848661019070136</v>
      </c>
    </row>
    <row r="16" spans="2:11" s="12" customFormat="1" ht="33.6" x14ac:dyDescent="0.3">
      <c r="B16" s="19" t="s">
        <v>20</v>
      </c>
      <c r="C16" s="71" t="s">
        <v>21</v>
      </c>
      <c r="D16" s="72"/>
      <c r="E16" s="72"/>
      <c r="F16" s="72"/>
      <c r="G16" s="22">
        <v>129450000</v>
      </c>
      <c r="H16" s="22">
        <v>129450000</v>
      </c>
      <c r="I16" s="22">
        <v>90587797.099999994</v>
      </c>
      <c r="J16" s="21">
        <f t="shared" si="0"/>
        <v>69.978985786017773</v>
      </c>
      <c r="K16" s="51">
        <f t="shared" si="1"/>
        <v>69.978985786017773</v>
      </c>
    </row>
    <row r="17" spans="2:11" s="12" customFormat="1" ht="16.8" x14ac:dyDescent="0.3">
      <c r="B17" s="19" t="s">
        <v>22</v>
      </c>
      <c r="C17" s="65" t="s">
        <v>23</v>
      </c>
      <c r="D17" s="66"/>
      <c r="E17" s="66"/>
      <c r="F17" s="66"/>
      <c r="G17" s="20">
        <v>1770080</v>
      </c>
      <c r="H17" s="20">
        <v>1770080</v>
      </c>
      <c r="I17" s="20">
        <v>1664576.4</v>
      </c>
      <c r="J17" s="21">
        <f t="shared" si="0"/>
        <v>94.039614028744452</v>
      </c>
      <c r="K17" s="51">
        <f t="shared" si="1"/>
        <v>94.039614028744452</v>
      </c>
    </row>
    <row r="18" spans="2:11" s="12" customFormat="1" ht="33.6" x14ac:dyDescent="0.3">
      <c r="B18" s="19" t="s">
        <v>273</v>
      </c>
      <c r="C18" s="65" t="s">
        <v>272</v>
      </c>
      <c r="D18" s="66"/>
      <c r="E18" s="66"/>
      <c r="F18" s="66"/>
      <c r="G18" s="20">
        <v>0</v>
      </c>
      <c r="H18" s="20">
        <v>0</v>
      </c>
      <c r="I18" s="20">
        <v>5808789.5800000001</v>
      </c>
      <c r="J18" s="21" t="s">
        <v>45</v>
      </c>
      <c r="K18" s="51" t="s">
        <v>45</v>
      </c>
    </row>
    <row r="19" spans="2:11" s="12" customFormat="1" ht="16.8" x14ac:dyDescent="0.3">
      <c r="B19" s="19" t="s">
        <v>24</v>
      </c>
      <c r="C19" s="65" t="s">
        <v>25</v>
      </c>
      <c r="D19" s="66"/>
      <c r="E19" s="66"/>
      <c r="F19" s="66"/>
      <c r="G19" s="20">
        <v>23210000</v>
      </c>
      <c r="H19" s="20">
        <v>23210000</v>
      </c>
      <c r="I19" s="20">
        <v>22703054.710000001</v>
      </c>
      <c r="J19" s="21">
        <f t="shared" si="0"/>
        <v>97.815832442912537</v>
      </c>
      <c r="K19" s="51">
        <f t="shared" si="1"/>
        <v>97.815832442912537</v>
      </c>
    </row>
    <row r="20" spans="2:11" s="12" customFormat="1" ht="16.8" x14ac:dyDescent="0.3">
      <c r="B20" s="19" t="s">
        <v>26</v>
      </c>
      <c r="C20" s="65" t="s">
        <v>27</v>
      </c>
      <c r="D20" s="66"/>
      <c r="E20" s="66"/>
      <c r="F20" s="66"/>
      <c r="G20" s="20">
        <v>3609820</v>
      </c>
      <c r="H20" s="20">
        <v>3609820</v>
      </c>
      <c r="I20" s="20">
        <v>3560267.15</v>
      </c>
      <c r="J20" s="21">
        <f t="shared" si="0"/>
        <v>98.627276429295634</v>
      </c>
      <c r="K20" s="51">
        <f t="shared" si="1"/>
        <v>98.627276429295634</v>
      </c>
    </row>
    <row r="21" spans="2:11" s="12" customFormat="1" ht="16.8" x14ac:dyDescent="0.3">
      <c r="B21" s="19" t="s">
        <v>28</v>
      </c>
      <c r="C21" s="65" t="s">
        <v>29</v>
      </c>
      <c r="D21" s="66"/>
      <c r="E21" s="66"/>
      <c r="F21" s="66"/>
      <c r="G21" s="20">
        <v>2583000</v>
      </c>
      <c r="H21" s="20">
        <v>2583000</v>
      </c>
      <c r="I21" s="20">
        <v>2324521</v>
      </c>
      <c r="J21" s="21">
        <f t="shared" si="0"/>
        <v>89.993070073557874</v>
      </c>
      <c r="K21" s="51">
        <f t="shared" si="1"/>
        <v>89.993070073557874</v>
      </c>
    </row>
    <row r="22" spans="2:11" s="18" customFormat="1" ht="16.8" x14ac:dyDescent="0.3">
      <c r="B22" s="30" t="s">
        <v>30</v>
      </c>
      <c r="C22" s="65" t="s">
        <v>31</v>
      </c>
      <c r="D22" s="66"/>
      <c r="E22" s="66"/>
      <c r="F22" s="66"/>
      <c r="G22" s="20">
        <f>SUM(G23+G28+G29+G30)</f>
        <v>2109925930.1300001</v>
      </c>
      <c r="H22" s="20">
        <f>SUM(H23+H28+H29+H30)</f>
        <v>2110411030.1300001</v>
      </c>
      <c r="I22" s="20">
        <f>SUM(I23+I28+I29+I30)</f>
        <v>1173829107.5400002</v>
      </c>
      <c r="J22" s="21">
        <f t="shared" si="0"/>
        <v>55.633664233306824</v>
      </c>
      <c r="K22" s="51">
        <f t="shared" si="1"/>
        <v>55.620876254977361</v>
      </c>
    </row>
    <row r="23" spans="2:11" s="18" customFormat="1" ht="33.6" x14ac:dyDescent="0.3">
      <c r="B23" s="19" t="s">
        <v>243</v>
      </c>
      <c r="C23" s="67" t="s">
        <v>244</v>
      </c>
      <c r="D23" s="68"/>
      <c r="E23" s="68"/>
      <c r="F23" s="68"/>
      <c r="G23" s="22">
        <f>SUM(G24+G25+G26+G27)</f>
        <v>2013744800</v>
      </c>
      <c r="H23" s="22">
        <f>SUM(H24+H25+H26+H27)</f>
        <v>2014229900</v>
      </c>
      <c r="I23" s="22">
        <f>SUM(I24+I25+I26+I27)</f>
        <v>1081504465.9200001</v>
      </c>
      <c r="J23" s="21">
        <f t="shared" si="0"/>
        <v>53.706133265744505</v>
      </c>
      <c r="K23" s="51">
        <f t="shared" si="1"/>
        <v>53.693198870694957</v>
      </c>
    </row>
    <row r="24" spans="2:11" s="12" customFormat="1" ht="33.6" x14ac:dyDescent="0.3">
      <c r="B24" s="19" t="s">
        <v>245</v>
      </c>
      <c r="C24" s="65" t="s">
        <v>246</v>
      </c>
      <c r="D24" s="66"/>
      <c r="E24" s="66"/>
      <c r="F24" s="66"/>
      <c r="G24" s="24">
        <v>96610100</v>
      </c>
      <c r="H24" s="24">
        <v>96610100</v>
      </c>
      <c r="I24" s="24">
        <v>96610100</v>
      </c>
      <c r="J24" s="21">
        <f>I24/G24*100</f>
        <v>100</v>
      </c>
      <c r="K24" s="51">
        <f t="shared" si="1"/>
        <v>100</v>
      </c>
    </row>
    <row r="25" spans="2:11" s="12" customFormat="1" ht="33.6" x14ac:dyDescent="0.3">
      <c r="B25" s="19" t="s">
        <v>247</v>
      </c>
      <c r="C25" s="65" t="s">
        <v>248</v>
      </c>
      <c r="D25" s="66"/>
      <c r="E25" s="66"/>
      <c r="F25" s="66"/>
      <c r="G25" s="24">
        <v>679986000</v>
      </c>
      <c r="H25" s="24">
        <v>680471100</v>
      </c>
      <c r="I25" s="24">
        <v>186070804.30000001</v>
      </c>
      <c r="J25" s="21">
        <f t="shared" si="0"/>
        <v>27.363916948290111</v>
      </c>
      <c r="K25" s="51">
        <f t="shared" si="1"/>
        <v>27.344409527458257</v>
      </c>
    </row>
    <row r="26" spans="2:11" s="12" customFormat="1" ht="33.6" x14ac:dyDescent="0.3">
      <c r="B26" s="19" t="s">
        <v>249</v>
      </c>
      <c r="C26" s="65" t="s">
        <v>250</v>
      </c>
      <c r="D26" s="66"/>
      <c r="E26" s="66"/>
      <c r="F26" s="66"/>
      <c r="G26" s="24">
        <v>1130421520</v>
      </c>
      <c r="H26" s="24">
        <v>1130421520</v>
      </c>
      <c r="I26" s="24">
        <v>713169585</v>
      </c>
      <c r="J26" s="21">
        <f t="shared" si="0"/>
        <v>63.088818850511622</v>
      </c>
      <c r="K26" s="51">
        <f t="shared" si="1"/>
        <v>63.088818850511622</v>
      </c>
    </row>
    <row r="27" spans="2:11" s="12" customFormat="1" ht="16.8" x14ac:dyDescent="0.3">
      <c r="B27" s="25" t="s">
        <v>251</v>
      </c>
      <c r="C27" s="65" t="s">
        <v>252</v>
      </c>
      <c r="D27" s="66"/>
      <c r="E27" s="66"/>
      <c r="F27" s="66"/>
      <c r="G27" s="24">
        <v>106727180</v>
      </c>
      <c r="H27" s="24">
        <v>106727180</v>
      </c>
      <c r="I27" s="24">
        <v>85653976.620000005</v>
      </c>
      <c r="J27" s="21">
        <f t="shared" si="0"/>
        <v>80.255073374935975</v>
      </c>
      <c r="K27" s="51">
        <f t="shared" si="1"/>
        <v>80.255073374935975</v>
      </c>
    </row>
    <row r="28" spans="2:11" s="18" customFormat="1" ht="16.8" x14ac:dyDescent="0.3">
      <c r="B28" s="19" t="s">
        <v>253</v>
      </c>
      <c r="C28" s="65" t="s">
        <v>254</v>
      </c>
      <c r="D28" s="66"/>
      <c r="E28" s="66"/>
      <c r="F28" s="66"/>
      <c r="G28" s="24">
        <v>122500000</v>
      </c>
      <c r="H28" s="24">
        <v>122500000</v>
      </c>
      <c r="I28" s="24">
        <v>122499116.45999999</v>
      </c>
      <c r="J28" s="21">
        <f t="shared" si="0"/>
        <v>99.999278742857129</v>
      </c>
      <c r="K28" s="51">
        <f t="shared" si="1"/>
        <v>99.999278742857129</v>
      </c>
    </row>
    <row r="29" spans="2:11" s="18" customFormat="1" ht="84" x14ac:dyDescent="0.3">
      <c r="B29" s="31" t="s">
        <v>255</v>
      </c>
      <c r="C29" s="67" t="s">
        <v>256</v>
      </c>
      <c r="D29" s="68"/>
      <c r="E29" s="68"/>
      <c r="F29" s="68"/>
      <c r="G29" s="24">
        <v>1793570.4</v>
      </c>
      <c r="H29" s="24">
        <v>1793570.4</v>
      </c>
      <c r="I29" s="24">
        <v>2163086.91</v>
      </c>
      <c r="J29" s="21" t="s">
        <v>274</v>
      </c>
      <c r="K29" s="21" t="s">
        <v>274</v>
      </c>
    </row>
    <row r="30" spans="2:11" s="18" customFormat="1" ht="50.4" x14ac:dyDescent="0.3">
      <c r="B30" s="19" t="s">
        <v>69</v>
      </c>
      <c r="C30" s="67" t="s">
        <v>70</v>
      </c>
      <c r="D30" s="68"/>
      <c r="E30" s="68"/>
      <c r="F30" s="68"/>
      <c r="G30" s="24">
        <v>-28112440.27</v>
      </c>
      <c r="H30" s="24">
        <v>-28112440.27</v>
      </c>
      <c r="I30" s="24">
        <v>-32337561.75</v>
      </c>
      <c r="J30" s="21" t="s">
        <v>274</v>
      </c>
      <c r="K30" s="21" t="s">
        <v>274</v>
      </c>
    </row>
    <row r="31" spans="2:11" s="18" customFormat="1" ht="16.8" x14ac:dyDescent="0.3">
      <c r="B31" s="23" t="s">
        <v>71</v>
      </c>
      <c r="C31" s="73"/>
      <c r="D31" s="74"/>
      <c r="E31" s="74"/>
      <c r="F31" s="74"/>
      <c r="G31" s="26">
        <f>SUM(G7+G22)</f>
        <v>3219537730.1300001</v>
      </c>
      <c r="H31" s="26">
        <f>SUM(H7+H22)</f>
        <v>3220022830.1300001</v>
      </c>
      <c r="I31" s="26">
        <f>SUM(I7+I22)</f>
        <v>1856972825.4900002</v>
      </c>
      <c r="J31" s="28">
        <f>I31/G31*100</f>
        <v>57.678243932709506</v>
      </c>
      <c r="K31" s="59">
        <f t="shared" si="1"/>
        <v>57.669554641481525</v>
      </c>
    </row>
    <row r="32" spans="2:11" s="18" customFormat="1" ht="16.8" x14ac:dyDescent="0.3">
      <c r="B32" s="23" t="s">
        <v>72</v>
      </c>
      <c r="C32" s="86"/>
      <c r="D32" s="87"/>
      <c r="E32" s="87"/>
      <c r="F32" s="87"/>
      <c r="G32" s="26">
        <f>SUM(G31-G26)</f>
        <v>2089116210.1300001</v>
      </c>
      <c r="H32" s="26">
        <f>SUM(H31-H26)</f>
        <v>2089601310.1300001</v>
      </c>
      <c r="I32" s="26">
        <f>SUM(I31-I26)</f>
        <v>1143803240.4900002</v>
      </c>
      <c r="J32" s="28">
        <f>I32/G32*100</f>
        <v>54.750579931540734</v>
      </c>
      <c r="K32" s="59">
        <f t="shared" si="1"/>
        <v>54.737869609147637</v>
      </c>
    </row>
    <row r="33" spans="2:11" s="39" customFormat="1" ht="93.6" x14ac:dyDescent="0.3">
      <c r="B33" s="1" t="s">
        <v>228</v>
      </c>
      <c r="C33" s="75" t="s">
        <v>229</v>
      </c>
      <c r="D33" s="76"/>
      <c r="E33" s="77"/>
      <c r="F33" s="2" t="s">
        <v>230</v>
      </c>
      <c r="G33" s="10" t="s">
        <v>138</v>
      </c>
      <c r="H33" s="10" t="s">
        <v>218</v>
      </c>
      <c r="I33" s="10" t="s">
        <v>134</v>
      </c>
      <c r="J33" s="10" t="s">
        <v>279</v>
      </c>
      <c r="K33" s="10" t="s">
        <v>278</v>
      </c>
    </row>
    <row r="34" spans="2:11" s="39" customFormat="1" ht="15.6" x14ac:dyDescent="0.3">
      <c r="B34" s="1">
        <v>1</v>
      </c>
      <c r="C34" s="3"/>
      <c r="D34" s="4">
        <v>2</v>
      </c>
      <c r="E34" s="5"/>
      <c r="F34" s="1">
        <v>3</v>
      </c>
      <c r="G34" s="1">
        <v>4</v>
      </c>
      <c r="H34" s="1">
        <v>5</v>
      </c>
      <c r="I34" s="1">
        <v>6</v>
      </c>
      <c r="J34" s="1">
        <v>7</v>
      </c>
      <c r="K34" s="1">
        <v>8</v>
      </c>
    </row>
    <row r="35" spans="2:11" s="40" customFormat="1" ht="15.6" x14ac:dyDescent="0.3">
      <c r="B35" s="78" t="s">
        <v>149</v>
      </c>
      <c r="C35" s="79"/>
      <c r="D35" s="79"/>
      <c r="E35" s="79"/>
      <c r="F35" s="79"/>
      <c r="G35" s="79"/>
      <c r="H35" s="79"/>
      <c r="I35" s="79"/>
      <c r="J35" s="79"/>
      <c r="K35" s="80"/>
    </row>
    <row r="36" spans="2:11" s="39" customFormat="1" ht="31.2" x14ac:dyDescent="0.3">
      <c r="B36" s="6" t="s">
        <v>231</v>
      </c>
      <c r="C36" s="27">
        <v>1</v>
      </c>
      <c r="D36" s="7">
        <v>0</v>
      </c>
      <c r="E36" s="8">
        <v>0</v>
      </c>
      <c r="F36" s="2"/>
      <c r="G36" s="11">
        <f>G37+G84+G92+G110+G115</f>
        <v>1285478692.98</v>
      </c>
      <c r="H36" s="11">
        <f>H37+H84+H92+H110+H115</f>
        <v>1285478692.98</v>
      </c>
      <c r="I36" s="11">
        <f>I37+I84+I92+I110+I115</f>
        <v>748933057.65999997</v>
      </c>
      <c r="J36" s="11">
        <f>I36/G36*100</f>
        <v>58.26102460895882</v>
      </c>
      <c r="K36" s="11">
        <f>I36/H36*100</f>
        <v>58.26102460895882</v>
      </c>
    </row>
    <row r="37" spans="2:11" s="39" customFormat="1" ht="62.4" x14ac:dyDescent="0.3">
      <c r="B37" s="6" t="s">
        <v>232</v>
      </c>
      <c r="C37" s="27">
        <v>1</v>
      </c>
      <c r="D37" s="7">
        <v>1</v>
      </c>
      <c r="E37" s="8">
        <v>0</v>
      </c>
      <c r="F37" s="2"/>
      <c r="G37" s="11">
        <f>G38+G42+G48+G54+G57+G60+G63+G66+G69+G76+G80+G51</f>
        <v>1158981992.98</v>
      </c>
      <c r="H37" s="11">
        <f>H38+H42+H48+H54+H57+H60+H63+H66+H69+H76+H80+H51</f>
        <v>1158981992.98</v>
      </c>
      <c r="I37" s="11">
        <f>I38+I42+I48+I54+I57+I60+I63+I66+I69+I76+I80+I51</f>
        <v>669710387.29999995</v>
      </c>
      <c r="J37" s="11">
        <f t="shared" ref="J37:J111" si="2">I37/G37*100</f>
        <v>57.784365189145504</v>
      </c>
      <c r="K37" s="11">
        <f t="shared" ref="K37:K111" si="3">I37/H37*100</f>
        <v>57.784365189145504</v>
      </c>
    </row>
    <row r="38" spans="2:11" s="39" customFormat="1" ht="78" x14ac:dyDescent="0.3">
      <c r="B38" s="6" t="s">
        <v>139</v>
      </c>
      <c r="C38" s="27">
        <v>1</v>
      </c>
      <c r="D38" s="7">
        <v>1</v>
      </c>
      <c r="E38" s="8">
        <v>59</v>
      </c>
      <c r="F38" s="2"/>
      <c r="G38" s="11">
        <f>G39</f>
        <v>157218200</v>
      </c>
      <c r="H38" s="11">
        <f>H39</f>
        <v>157218200</v>
      </c>
      <c r="I38" s="11">
        <f>I39</f>
        <v>108606510.06999999</v>
      </c>
      <c r="J38" s="11">
        <f t="shared" si="2"/>
        <v>69.080112906775412</v>
      </c>
      <c r="K38" s="11">
        <f t="shared" si="3"/>
        <v>69.080112906775412</v>
      </c>
    </row>
    <row r="39" spans="2:11" s="39" customFormat="1" ht="31.2" x14ac:dyDescent="0.3">
      <c r="B39" s="9" t="s">
        <v>140</v>
      </c>
      <c r="C39" s="27">
        <v>1</v>
      </c>
      <c r="D39" s="7">
        <v>1</v>
      </c>
      <c r="E39" s="8">
        <v>59</v>
      </c>
      <c r="F39" s="2">
        <v>600</v>
      </c>
      <c r="G39" s="11">
        <f>G40+G41</f>
        <v>157218200</v>
      </c>
      <c r="H39" s="11">
        <f>H40+H41</f>
        <v>157218200</v>
      </c>
      <c r="I39" s="11">
        <f>I40+I41</f>
        <v>108606510.06999999</v>
      </c>
      <c r="J39" s="11">
        <f t="shared" si="2"/>
        <v>69.080112906775412</v>
      </c>
      <c r="K39" s="11">
        <f t="shared" si="3"/>
        <v>69.080112906775412</v>
      </c>
    </row>
    <row r="40" spans="2:11" s="39" customFormat="1" ht="15.6" x14ac:dyDescent="0.3">
      <c r="B40" s="9" t="s">
        <v>141</v>
      </c>
      <c r="C40" s="27">
        <v>1</v>
      </c>
      <c r="D40" s="7">
        <v>1</v>
      </c>
      <c r="E40" s="8">
        <v>59</v>
      </c>
      <c r="F40" s="2">
        <v>610</v>
      </c>
      <c r="G40" s="11">
        <v>52131700</v>
      </c>
      <c r="H40" s="11">
        <v>52131700</v>
      </c>
      <c r="I40" s="11">
        <v>37534386.729999997</v>
      </c>
      <c r="J40" s="11">
        <f t="shared" si="2"/>
        <v>71.999161220524172</v>
      </c>
      <c r="K40" s="11">
        <f t="shared" si="3"/>
        <v>71.999161220524172</v>
      </c>
    </row>
    <row r="41" spans="2:11" s="39" customFormat="1" ht="15.6" x14ac:dyDescent="0.3">
      <c r="B41" s="9" t="s">
        <v>142</v>
      </c>
      <c r="C41" s="27">
        <v>1</v>
      </c>
      <c r="D41" s="7">
        <v>1</v>
      </c>
      <c r="E41" s="8">
        <v>59</v>
      </c>
      <c r="F41" s="2">
        <v>620</v>
      </c>
      <c r="G41" s="11">
        <v>105086500</v>
      </c>
      <c r="H41" s="11">
        <v>105086500</v>
      </c>
      <c r="I41" s="11">
        <v>71072123.340000004</v>
      </c>
      <c r="J41" s="11">
        <f t="shared" si="2"/>
        <v>67.6320206115914</v>
      </c>
      <c r="K41" s="11">
        <f t="shared" si="3"/>
        <v>67.6320206115914</v>
      </c>
    </row>
    <row r="42" spans="2:11" s="39" customFormat="1" ht="109.2" x14ac:dyDescent="0.3">
      <c r="B42" s="6" t="s">
        <v>144</v>
      </c>
      <c r="C42" s="27">
        <v>1</v>
      </c>
      <c r="D42" s="7">
        <v>1</v>
      </c>
      <c r="E42" s="8">
        <v>2102</v>
      </c>
      <c r="F42" s="2"/>
      <c r="G42" s="11">
        <f>G43+G45</f>
        <v>8068900</v>
      </c>
      <c r="H42" s="11">
        <f>H43+H45</f>
        <v>8068900</v>
      </c>
      <c r="I42" s="11">
        <f>I43+I45</f>
        <v>2354140.6800000002</v>
      </c>
      <c r="J42" s="11">
        <f t="shared" si="2"/>
        <v>29.175484638550486</v>
      </c>
      <c r="K42" s="11">
        <f t="shared" si="3"/>
        <v>29.175484638550486</v>
      </c>
    </row>
    <row r="43" spans="2:11" s="39" customFormat="1" ht="31.2" x14ac:dyDescent="0.3">
      <c r="B43" s="9" t="s">
        <v>145</v>
      </c>
      <c r="C43" s="27">
        <v>1</v>
      </c>
      <c r="D43" s="7">
        <v>1</v>
      </c>
      <c r="E43" s="8">
        <v>2102</v>
      </c>
      <c r="F43" s="2">
        <v>200</v>
      </c>
      <c r="G43" s="11">
        <f>G44</f>
        <v>3614900</v>
      </c>
      <c r="H43" s="11">
        <f>H44</f>
        <v>3614900</v>
      </c>
      <c r="I43" s="11">
        <f>I44</f>
        <v>9846.68</v>
      </c>
      <c r="J43" s="11">
        <f t="shared" si="2"/>
        <v>0.27239149077429531</v>
      </c>
      <c r="K43" s="11">
        <f t="shared" si="3"/>
        <v>0.27239149077429531</v>
      </c>
    </row>
    <row r="44" spans="2:11" s="39" customFormat="1" ht="31.2" x14ac:dyDescent="0.3">
      <c r="B44" s="9" t="s">
        <v>146</v>
      </c>
      <c r="C44" s="27">
        <v>1</v>
      </c>
      <c r="D44" s="7">
        <v>1</v>
      </c>
      <c r="E44" s="8">
        <v>2102</v>
      </c>
      <c r="F44" s="2">
        <v>240</v>
      </c>
      <c r="G44" s="11">
        <v>3614900</v>
      </c>
      <c r="H44" s="11">
        <v>3614900</v>
      </c>
      <c r="I44" s="11">
        <v>9846.68</v>
      </c>
      <c r="J44" s="11">
        <f t="shared" si="2"/>
        <v>0.27239149077429531</v>
      </c>
      <c r="K44" s="11">
        <f t="shared" si="3"/>
        <v>0.27239149077429531</v>
      </c>
    </row>
    <row r="45" spans="2:11" s="39" customFormat="1" ht="31.2" x14ac:dyDescent="0.3">
      <c r="B45" s="9" t="s">
        <v>140</v>
      </c>
      <c r="C45" s="27">
        <v>1</v>
      </c>
      <c r="D45" s="7">
        <v>1</v>
      </c>
      <c r="E45" s="8">
        <v>2102</v>
      </c>
      <c r="F45" s="2">
        <v>600</v>
      </c>
      <c r="G45" s="11">
        <f>G46+G47</f>
        <v>4454000</v>
      </c>
      <c r="H45" s="11">
        <f>H46+H47</f>
        <v>4454000</v>
      </c>
      <c r="I45" s="11">
        <f>I46+I47</f>
        <v>2344294</v>
      </c>
      <c r="J45" s="11">
        <f>I45/G45*100</f>
        <v>52.633453075886841</v>
      </c>
      <c r="K45" s="11">
        <f>I45/H45*100</f>
        <v>52.633453075886841</v>
      </c>
    </row>
    <row r="46" spans="2:11" s="39" customFormat="1" ht="15.6" x14ac:dyDescent="0.3">
      <c r="B46" s="9" t="s">
        <v>141</v>
      </c>
      <c r="C46" s="27">
        <v>1</v>
      </c>
      <c r="D46" s="7">
        <v>1</v>
      </c>
      <c r="E46" s="8">
        <v>2102</v>
      </c>
      <c r="F46" s="2">
        <v>610</v>
      </c>
      <c r="G46" s="11">
        <v>1715000</v>
      </c>
      <c r="H46" s="11">
        <v>1715000</v>
      </c>
      <c r="I46" s="11">
        <v>571950</v>
      </c>
      <c r="J46" s="11">
        <f>I46/G46*100</f>
        <v>33.349854227405245</v>
      </c>
      <c r="K46" s="11">
        <f>I46/H46*100</f>
        <v>33.349854227405245</v>
      </c>
    </row>
    <row r="47" spans="2:11" s="39" customFormat="1" ht="15.6" x14ac:dyDescent="0.3">
      <c r="B47" s="9" t="s">
        <v>142</v>
      </c>
      <c r="C47" s="27">
        <v>1</v>
      </c>
      <c r="D47" s="7">
        <v>1</v>
      </c>
      <c r="E47" s="8">
        <v>2102</v>
      </c>
      <c r="F47" s="2">
        <v>620</v>
      </c>
      <c r="G47" s="11">
        <v>2739000</v>
      </c>
      <c r="H47" s="11">
        <v>2739000</v>
      </c>
      <c r="I47" s="11">
        <v>1772344</v>
      </c>
      <c r="J47" s="11">
        <f>I47/G47*100</f>
        <v>64.707703541438477</v>
      </c>
      <c r="K47" s="11">
        <f>I47/H47*100</f>
        <v>64.707703541438477</v>
      </c>
    </row>
    <row r="48" spans="2:11" s="39" customFormat="1" ht="109.2" x14ac:dyDescent="0.3">
      <c r="B48" s="9" t="s">
        <v>200</v>
      </c>
      <c r="C48" s="27">
        <v>1</v>
      </c>
      <c r="D48" s="7">
        <v>1</v>
      </c>
      <c r="E48" s="8">
        <v>5431</v>
      </c>
      <c r="F48" s="1"/>
      <c r="G48" s="11">
        <f t="shared" ref="G48:I49" si="4">G49</f>
        <v>6817400</v>
      </c>
      <c r="H48" s="11">
        <f t="shared" si="4"/>
        <v>6817400</v>
      </c>
      <c r="I48" s="11">
        <f t="shared" si="4"/>
        <v>974821.13</v>
      </c>
      <c r="J48" s="11">
        <f t="shared" si="2"/>
        <v>14.299016193856895</v>
      </c>
      <c r="K48" s="11">
        <f t="shared" si="3"/>
        <v>14.299016193856895</v>
      </c>
    </row>
    <row r="49" spans="2:11" s="39" customFormat="1" ht="31.2" x14ac:dyDescent="0.3">
      <c r="B49" s="9" t="s">
        <v>145</v>
      </c>
      <c r="C49" s="27">
        <v>1</v>
      </c>
      <c r="D49" s="7">
        <v>1</v>
      </c>
      <c r="E49" s="8">
        <v>5431</v>
      </c>
      <c r="F49" s="2">
        <v>200</v>
      </c>
      <c r="G49" s="11">
        <f t="shared" si="4"/>
        <v>6817400</v>
      </c>
      <c r="H49" s="11">
        <f t="shared" si="4"/>
        <v>6817400</v>
      </c>
      <c r="I49" s="11">
        <f t="shared" si="4"/>
        <v>974821.13</v>
      </c>
      <c r="J49" s="11">
        <f t="shared" si="2"/>
        <v>14.299016193856895</v>
      </c>
      <c r="K49" s="11">
        <f t="shared" si="3"/>
        <v>14.299016193856895</v>
      </c>
    </row>
    <row r="50" spans="2:11" s="39" customFormat="1" ht="31.2" x14ac:dyDescent="0.3">
      <c r="B50" s="9" t="s">
        <v>146</v>
      </c>
      <c r="C50" s="27">
        <v>1</v>
      </c>
      <c r="D50" s="7">
        <v>1</v>
      </c>
      <c r="E50" s="8">
        <v>5431</v>
      </c>
      <c r="F50" s="2">
        <v>240</v>
      </c>
      <c r="G50" s="11">
        <v>6817400</v>
      </c>
      <c r="H50" s="11">
        <v>6817400</v>
      </c>
      <c r="I50" s="11">
        <v>974821.13</v>
      </c>
      <c r="J50" s="11">
        <f t="shared" si="2"/>
        <v>14.299016193856895</v>
      </c>
      <c r="K50" s="11">
        <f t="shared" si="3"/>
        <v>14.299016193856895</v>
      </c>
    </row>
    <row r="51" spans="2:11" s="39" customFormat="1" ht="93.6" x14ac:dyDescent="0.3">
      <c r="B51" s="9" t="s">
        <v>103</v>
      </c>
      <c r="C51" s="27">
        <v>1</v>
      </c>
      <c r="D51" s="7">
        <v>1</v>
      </c>
      <c r="E51" s="8">
        <v>5448</v>
      </c>
      <c r="F51" s="2"/>
      <c r="G51" s="11">
        <f t="shared" ref="G51:I52" si="5">G52</f>
        <v>2963736.18</v>
      </c>
      <c r="H51" s="11">
        <f t="shared" si="5"/>
        <v>2963736.18</v>
      </c>
      <c r="I51" s="11">
        <f t="shared" si="5"/>
        <v>2963736.18</v>
      </c>
      <c r="J51" s="11">
        <f t="shared" si="2"/>
        <v>100</v>
      </c>
      <c r="K51" s="11">
        <f t="shared" si="3"/>
        <v>100</v>
      </c>
    </row>
    <row r="52" spans="2:11" s="39" customFormat="1" ht="31.2" x14ac:dyDescent="0.3">
      <c r="B52" s="9" t="s">
        <v>145</v>
      </c>
      <c r="C52" s="27">
        <v>1</v>
      </c>
      <c r="D52" s="7">
        <v>1</v>
      </c>
      <c r="E52" s="8">
        <v>5448</v>
      </c>
      <c r="F52" s="2">
        <v>200</v>
      </c>
      <c r="G52" s="11">
        <f t="shared" si="5"/>
        <v>2963736.18</v>
      </c>
      <c r="H52" s="11">
        <f t="shared" si="5"/>
        <v>2963736.18</v>
      </c>
      <c r="I52" s="11">
        <f t="shared" si="5"/>
        <v>2963736.18</v>
      </c>
      <c r="J52" s="11">
        <f t="shared" si="2"/>
        <v>100</v>
      </c>
      <c r="K52" s="11">
        <f t="shared" si="3"/>
        <v>100</v>
      </c>
    </row>
    <row r="53" spans="2:11" s="39" customFormat="1" ht="31.2" x14ac:dyDescent="0.3">
      <c r="B53" s="9" t="s">
        <v>146</v>
      </c>
      <c r="C53" s="27">
        <v>1</v>
      </c>
      <c r="D53" s="7">
        <v>1</v>
      </c>
      <c r="E53" s="8">
        <v>5448</v>
      </c>
      <c r="F53" s="2">
        <v>240</v>
      </c>
      <c r="G53" s="11">
        <v>2963736.18</v>
      </c>
      <c r="H53" s="11">
        <v>2963736.18</v>
      </c>
      <c r="I53" s="11">
        <v>2963736.18</v>
      </c>
      <c r="J53" s="11">
        <f t="shared" si="2"/>
        <v>100</v>
      </c>
      <c r="K53" s="11">
        <f t="shared" si="3"/>
        <v>100</v>
      </c>
    </row>
    <row r="54" spans="2:11" s="39" customFormat="1" ht="156" x14ac:dyDescent="0.3">
      <c r="B54" s="6" t="s">
        <v>300</v>
      </c>
      <c r="C54" s="27">
        <v>1</v>
      </c>
      <c r="D54" s="7">
        <v>1</v>
      </c>
      <c r="E54" s="8">
        <v>5471</v>
      </c>
      <c r="F54" s="2"/>
      <c r="G54" s="11">
        <f t="shared" ref="G54:I55" si="6">G55</f>
        <v>4644500</v>
      </c>
      <c r="H54" s="11">
        <f t="shared" si="6"/>
        <v>4644500</v>
      </c>
      <c r="I54" s="11">
        <f t="shared" si="6"/>
        <v>1470521.59</v>
      </c>
      <c r="J54" s="11">
        <f t="shared" si="2"/>
        <v>31.661569383141352</v>
      </c>
      <c r="K54" s="11">
        <f t="shared" si="3"/>
        <v>31.661569383141352</v>
      </c>
    </row>
    <row r="55" spans="2:11" s="39" customFormat="1" ht="31.2" x14ac:dyDescent="0.3">
      <c r="B55" s="9" t="s">
        <v>140</v>
      </c>
      <c r="C55" s="27">
        <v>1</v>
      </c>
      <c r="D55" s="7">
        <v>1</v>
      </c>
      <c r="E55" s="8">
        <v>5471</v>
      </c>
      <c r="F55" s="2">
        <v>600</v>
      </c>
      <c r="G55" s="11">
        <f t="shared" si="6"/>
        <v>4644500</v>
      </c>
      <c r="H55" s="11">
        <f t="shared" si="6"/>
        <v>4644500</v>
      </c>
      <c r="I55" s="11">
        <f t="shared" si="6"/>
        <v>1470521.59</v>
      </c>
      <c r="J55" s="11">
        <f t="shared" si="2"/>
        <v>31.661569383141352</v>
      </c>
      <c r="K55" s="11">
        <f t="shared" si="3"/>
        <v>31.661569383141352</v>
      </c>
    </row>
    <row r="56" spans="2:11" s="39" customFormat="1" ht="15.6" x14ac:dyDescent="0.3">
      <c r="B56" s="9" t="s">
        <v>142</v>
      </c>
      <c r="C56" s="27">
        <v>1</v>
      </c>
      <c r="D56" s="7">
        <v>1</v>
      </c>
      <c r="E56" s="8">
        <v>5471</v>
      </c>
      <c r="F56" s="2">
        <v>620</v>
      </c>
      <c r="G56" s="11">
        <v>4644500</v>
      </c>
      <c r="H56" s="11">
        <v>4644500</v>
      </c>
      <c r="I56" s="11">
        <v>1470521.59</v>
      </c>
      <c r="J56" s="11">
        <f t="shared" si="2"/>
        <v>31.661569383141352</v>
      </c>
      <c r="K56" s="11">
        <f t="shared" si="3"/>
        <v>31.661569383141352</v>
      </c>
    </row>
    <row r="57" spans="2:11" s="39" customFormat="1" ht="78" x14ac:dyDescent="0.3">
      <c r="B57" s="6" t="s">
        <v>32</v>
      </c>
      <c r="C57" s="27">
        <v>1</v>
      </c>
      <c r="D57" s="7">
        <v>1</v>
      </c>
      <c r="E57" s="8">
        <v>5502</v>
      </c>
      <c r="F57" s="2"/>
      <c r="G57" s="11">
        <f t="shared" ref="G57:I58" si="7">G58</f>
        <v>524254000</v>
      </c>
      <c r="H57" s="11">
        <f t="shared" si="7"/>
        <v>524254000</v>
      </c>
      <c r="I57" s="11">
        <f t="shared" si="7"/>
        <v>310362495.79000002</v>
      </c>
      <c r="J57" s="11">
        <f t="shared" si="2"/>
        <v>59.20078736452178</v>
      </c>
      <c r="K57" s="11">
        <f t="shared" si="3"/>
        <v>59.20078736452178</v>
      </c>
    </row>
    <row r="58" spans="2:11" s="39" customFormat="1" ht="31.2" x14ac:dyDescent="0.3">
      <c r="B58" s="9" t="s">
        <v>140</v>
      </c>
      <c r="C58" s="27">
        <v>1</v>
      </c>
      <c r="D58" s="7">
        <v>1</v>
      </c>
      <c r="E58" s="8">
        <v>5502</v>
      </c>
      <c r="F58" s="2">
        <v>600</v>
      </c>
      <c r="G58" s="11">
        <f t="shared" si="7"/>
        <v>524254000</v>
      </c>
      <c r="H58" s="11">
        <f t="shared" si="7"/>
        <v>524254000</v>
      </c>
      <c r="I58" s="11">
        <f t="shared" si="7"/>
        <v>310362495.79000002</v>
      </c>
      <c r="J58" s="11">
        <f t="shared" si="2"/>
        <v>59.20078736452178</v>
      </c>
      <c r="K58" s="11">
        <f t="shared" si="3"/>
        <v>59.20078736452178</v>
      </c>
    </row>
    <row r="59" spans="2:11" s="39" customFormat="1" ht="15.6" x14ac:dyDescent="0.3">
      <c r="B59" s="9" t="s">
        <v>141</v>
      </c>
      <c r="C59" s="27">
        <v>1</v>
      </c>
      <c r="D59" s="7">
        <v>1</v>
      </c>
      <c r="E59" s="8">
        <v>5502</v>
      </c>
      <c r="F59" s="2">
        <v>610</v>
      </c>
      <c r="G59" s="11">
        <v>524254000</v>
      </c>
      <c r="H59" s="11">
        <v>524254000</v>
      </c>
      <c r="I59" s="11">
        <v>310362495.79000002</v>
      </c>
      <c r="J59" s="11">
        <f t="shared" si="2"/>
        <v>59.20078736452178</v>
      </c>
      <c r="K59" s="11">
        <f t="shared" si="3"/>
        <v>59.20078736452178</v>
      </c>
    </row>
    <row r="60" spans="2:11" s="39" customFormat="1" ht="109.2" x14ac:dyDescent="0.3">
      <c r="B60" s="6" t="s">
        <v>41</v>
      </c>
      <c r="C60" s="27">
        <v>1</v>
      </c>
      <c r="D60" s="7">
        <v>1</v>
      </c>
      <c r="E60" s="8">
        <v>5503</v>
      </c>
      <c r="F60" s="2"/>
      <c r="G60" s="11">
        <f t="shared" ref="G60:I61" si="8">G61</f>
        <v>372562000</v>
      </c>
      <c r="H60" s="11">
        <f t="shared" si="8"/>
        <v>372562000</v>
      </c>
      <c r="I60" s="11">
        <f t="shared" si="8"/>
        <v>207732592.49000001</v>
      </c>
      <c r="J60" s="11">
        <f t="shared" si="2"/>
        <v>55.757858420880289</v>
      </c>
      <c r="K60" s="11">
        <f t="shared" si="3"/>
        <v>55.757858420880289</v>
      </c>
    </row>
    <row r="61" spans="2:11" s="39" customFormat="1" ht="31.2" x14ac:dyDescent="0.3">
      <c r="B61" s="9" t="s">
        <v>140</v>
      </c>
      <c r="C61" s="27">
        <v>1</v>
      </c>
      <c r="D61" s="7">
        <v>1</v>
      </c>
      <c r="E61" s="8">
        <v>5503</v>
      </c>
      <c r="F61" s="2">
        <v>600</v>
      </c>
      <c r="G61" s="11">
        <f t="shared" si="8"/>
        <v>372562000</v>
      </c>
      <c r="H61" s="11">
        <f t="shared" si="8"/>
        <v>372562000</v>
      </c>
      <c r="I61" s="11">
        <f t="shared" si="8"/>
        <v>207732592.49000001</v>
      </c>
      <c r="J61" s="11">
        <f t="shared" si="2"/>
        <v>55.757858420880289</v>
      </c>
      <c r="K61" s="11">
        <f t="shared" si="3"/>
        <v>55.757858420880289</v>
      </c>
    </row>
    <row r="62" spans="2:11" s="39" customFormat="1" ht="15.6" x14ac:dyDescent="0.3">
      <c r="B62" s="9" t="s">
        <v>142</v>
      </c>
      <c r="C62" s="27">
        <v>1</v>
      </c>
      <c r="D62" s="7">
        <v>1</v>
      </c>
      <c r="E62" s="8">
        <v>5503</v>
      </c>
      <c r="F62" s="2">
        <v>620</v>
      </c>
      <c r="G62" s="11">
        <v>372562000</v>
      </c>
      <c r="H62" s="11">
        <v>372562000</v>
      </c>
      <c r="I62" s="11">
        <v>207732592.49000001</v>
      </c>
      <c r="J62" s="11">
        <f t="shared" si="2"/>
        <v>55.757858420880289</v>
      </c>
      <c r="K62" s="11">
        <f t="shared" si="3"/>
        <v>55.757858420880289</v>
      </c>
    </row>
    <row r="63" spans="2:11" s="39" customFormat="1" ht="124.8" x14ac:dyDescent="0.3">
      <c r="B63" s="6" t="s">
        <v>42</v>
      </c>
      <c r="C63" s="27">
        <v>1</v>
      </c>
      <c r="D63" s="7">
        <v>1</v>
      </c>
      <c r="E63" s="8">
        <v>5504</v>
      </c>
      <c r="F63" s="2"/>
      <c r="G63" s="11">
        <f t="shared" ref="G63:I64" si="9">G64</f>
        <v>50201900</v>
      </c>
      <c r="H63" s="11">
        <f t="shared" si="9"/>
        <v>50201900</v>
      </c>
      <c r="I63" s="11">
        <f t="shared" si="9"/>
        <v>21394888</v>
      </c>
      <c r="J63" s="11">
        <f t="shared" si="2"/>
        <v>42.617685784800976</v>
      </c>
      <c r="K63" s="11">
        <f t="shared" si="3"/>
        <v>42.617685784800976</v>
      </c>
    </row>
    <row r="64" spans="2:11" s="39" customFormat="1" ht="31.2" x14ac:dyDescent="0.3">
      <c r="B64" s="9" t="s">
        <v>140</v>
      </c>
      <c r="C64" s="27">
        <v>1</v>
      </c>
      <c r="D64" s="7">
        <v>1</v>
      </c>
      <c r="E64" s="8">
        <v>5504</v>
      </c>
      <c r="F64" s="2">
        <v>600</v>
      </c>
      <c r="G64" s="11">
        <f t="shared" si="9"/>
        <v>50201900</v>
      </c>
      <c r="H64" s="11">
        <f t="shared" si="9"/>
        <v>50201900</v>
      </c>
      <c r="I64" s="11">
        <f t="shared" si="9"/>
        <v>21394888</v>
      </c>
      <c r="J64" s="11">
        <f t="shared" si="2"/>
        <v>42.617685784800976</v>
      </c>
      <c r="K64" s="11">
        <f t="shared" si="3"/>
        <v>42.617685784800976</v>
      </c>
    </row>
    <row r="65" spans="2:11" s="39" customFormat="1" ht="15.6" x14ac:dyDescent="0.3">
      <c r="B65" s="9" t="s">
        <v>141</v>
      </c>
      <c r="C65" s="27">
        <v>1</v>
      </c>
      <c r="D65" s="7">
        <v>1</v>
      </c>
      <c r="E65" s="8">
        <v>5504</v>
      </c>
      <c r="F65" s="2">
        <v>610</v>
      </c>
      <c r="G65" s="11">
        <v>50201900</v>
      </c>
      <c r="H65" s="11">
        <v>50201900</v>
      </c>
      <c r="I65" s="11">
        <v>21394888</v>
      </c>
      <c r="J65" s="11">
        <f t="shared" si="2"/>
        <v>42.617685784800976</v>
      </c>
      <c r="K65" s="11">
        <f t="shared" si="3"/>
        <v>42.617685784800976</v>
      </c>
    </row>
    <row r="66" spans="2:11" s="39" customFormat="1" ht="109.2" x14ac:dyDescent="0.3">
      <c r="B66" s="6" t="s">
        <v>212</v>
      </c>
      <c r="C66" s="27">
        <v>1</v>
      </c>
      <c r="D66" s="7">
        <v>1</v>
      </c>
      <c r="E66" s="8">
        <v>5506</v>
      </c>
      <c r="F66" s="2"/>
      <c r="G66" s="11">
        <f t="shared" ref="G66:I67" si="10">G67</f>
        <v>502000</v>
      </c>
      <c r="H66" s="11">
        <f t="shared" si="10"/>
        <v>502000</v>
      </c>
      <c r="I66" s="11">
        <f t="shared" si="10"/>
        <v>292824</v>
      </c>
      <c r="J66" s="11">
        <f t="shared" si="2"/>
        <v>58.331474103585656</v>
      </c>
      <c r="K66" s="11">
        <f t="shared" si="3"/>
        <v>58.331474103585656</v>
      </c>
    </row>
    <row r="67" spans="2:11" s="39" customFormat="1" ht="31.2" x14ac:dyDescent="0.3">
      <c r="B67" s="9" t="s">
        <v>140</v>
      </c>
      <c r="C67" s="27">
        <v>1</v>
      </c>
      <c r="D67" s="7">
        <v>1</v>
      </c>
      <c r="E67" s="8">
        <v>5506</v>
      </c>
      <c r="F67" s="2">
        <v>600</v>
      </c>
      <c r="G67" s="11">
        <f t="shared" si="10"/>
        <v>502000</v>
      </c>
      <c r="H67" s="11">
        <f t="shared" si="10"/>
        <v>502000</v>
      </c>
      <c r="I67" s="11">
        <f t="shared" si="10"/>
        <v>292824</v>
      </c>
      <c r="J67" s="11">
        <f t="shared" si="2"/>
        <v>58.331474103585656</v>
      </c>
      <c r="K67" s="11">
        <f t="shared" si="3"/>
        <v>58.331474103585656</v>
      </c>
    </row>
    <row r="68" spans="2:11" s="39" customFormat="1" ht="15.6" x14ac:dyDescent="0.3">
      <c r="B68" s="9" t="s">
        <v>141</v>
      </c>
      <c r="C68" s="27">
        <v>1</v>
      </c>
      <c r="D68" s="7">
        <v>1</v>
      </c>
      <c r="E68" s="8">
        <v>5506</v>
      </c>
      <c r="F68" s="2">
        <v>610</v>
      </c>
      <c r="G68" s="11">
        <v>502000</v>
      </c>
      <c r="H68" s="11">
        <v>502000</v>
      </c>
      <c r="I68" s="11">
        <v>292824</v>
      </c>
      <c r="J68" s="11">
        <f t="shared" si="2"/>
        <v>58.331474103585656</v>
      </c>
      <c r="K68" s="11">
        <f t="shared" si="3"/>
        <v>58.331474103585656</v>
      </c>
    </row>
    <row r="69" spans="2:11" s="39" customFormat="1" ht="109.2" x14ac:dyDescent="0.3">
      <c r="B69" s="6" t="s">
        <v>213</v>
      </c>
      <c r="C69" s="27">
        <v>1</v>
      </c>
      <c r="D69" s="7">
        <v>1</v>
      </c>
      <c r="E69" s="8">
        <v>5507</v>
      </c>
      <c r="F69" s="2"/>
      <c r="G69" s="11">
        <f>G70+G72+G74</f>
        <v>28467000</v>
      </c>
      <c r="H69" s="11">
        <f>H70+H72+H74</f>
        <v>28467000</v>
      </c>
      <c r="I69" s="11">
        <f>I70+I72+I74</f>
        <v>11000202.09</v>
      </c>
      <c r="J69" s="11">
        <f t="shared" si="2"/>
        <v>38.641943618927179</v>
      </c>
      <c r="K69" s="11">
        <f t="shared" si="3"/>
        <v>38.641943618927179</v>
      </c>
    </row>
    <row r="70" spans="2:11" s="39" customFormat="1" ht="62.4" x14ac:dyDescent="0.3">
      <c r="B70" s="9" t="s">
        <v>83</v>
      </c>
      <c r="C70" s="27">
        <v>1</v>
      </c>
      <c r="D70" s="7">
        <v>1</v>
      </c>
      <c r="E70" s="8">
        <v>5507</v>
      </c>
      <c r="F70" s="2">
        <v>100</v>
      </c>
      <c r="G70" s="11">
        <f>G71</f>
        <v>757000</v>
      </c>
      <c r="H70" s="11">
        <f>H71</f>
        <v>757000</v>
      </c>
      <c r="I70" s="11">
        <f>I71</f>
        <v>515742.41</v>
      </c>
      <c r="J70" s="11">
        <f t="shared" si="2"/>
        <v>68.129776750330251</v>
      </c>
      <c r="K70" s="11">
        <f t="shared" si="3"/>
        <v>68.129776750330251</v>
      </c>
    </row>
    <row r="71" spans="2:11" s="39" customFormat="1" ht="15.6" x14ac:dyDescent="0.3">
      <c r="B71" s="9" t="s">
        <v>84</v>
      </c>
      <c r="C71" s="27">
        <v>1</v>
      </c>
      <c r="D71" s="7">
        <v>1</v>
      </c>
      <c r="E71" s="8">
        <v>5507</v>
      </c>
      <c r="F71" s="2">
        <v>110</v>
      </c>
      <c r="G71" s="11">
        <v>757000</v>
      </c>
      <c r="H71" s="11">
        <v>757000</v>
      </c>
      <c r="I71" s="11">
        <v>515742.41</v>
      </c>
      <c r="J71" s="11">
        <f t="shared" si="2"/>
        <v>68.129776750330251</v>
      </c>
      <c r="K71" s="11">
        <f t="shared" si="3"/>
        <v>68.129776750330251</v>
      </c>
    </row>
    <row r="72" spans="2:11" s="39" customFormat="1" ht="31.2" x14ac:dyDescent="0.3">
      <c r="B72" s="9" t="s">
        <v>145</v>
      </c>
      <c r="C72" s="27">
        <v>1</v>
      </c>
      <c r="D72" s="7">
        <v>1</v>
      </c>
      <c r="E72" s="8">
        <v>5507</v>
      </c>
      <c r="F72" s="2">
        <v>200</v>
      </c>
      <c r="G72" s="11">
        <f>G73</f>
        <v>340000</v>
      </c>
      <c r="H72" s="11">
        <f>H73</f>
        <v>340000</v>
      </c>
      <c r="I72" s="11">
        <f>I73</f>
        <v>179675.55</v>
      </c>
      <c r="J72" s="11">
        <f t="shared" si="2"/>
        <v>52.845749999999988</v>
      </c>
      <c r="K72" s="11">
        <f t="shared" si="3"/>
        <v>52.845749999999988</v>
      </c>
    </row>
    <row r="73" spans="2:11" s="39" customFormat="1" ht="31.2" x14ac:dyDescent="0.3">
      <c r="B73" s="9" t="s">
        <v>146</v>
      </c>
      <c r="C73" s="27">
        <v>1</v>
      </c>
      <c r="D73" s="7">
        <v>1</v>
      </c>
      <c r="E73" s="8">
        <v>5507</v>
      </c>
      <c r="F73" s="2">
        <v>240</v>
      </c>
      <c r="G73" s="11">
        <v>340000</v>
      </c>
      <c r="H73" s="11">
        <v>340000</v>
      </c>
      <c r="I73" s="11">
        <v>179675.55</v>
      </c>
      <c r="J73" s="11">
        <f t="shared" si="2"/>
        <v>52.845749999999988</v>
      </c>
      <c r="K73" s="11">
        <f t="shared" si="3"/>
        <v>52.845749999999988</v>
      </c>
    </row>
    <row r="74" spans="2:11" s="39" customFormat="1" ht="31.2" x14ac:dyDescent="0.3">
      <c r="B74" s="9" t="s">
        <v>140</v>
      </c>
      <c r="C74" s="27">
        <v>1</v>
      </c>
      <c r="D74" s="7">
        <v>1</v>
      </c>
      <c r="E74" s="8">
        <v>5507</v>
      </c>
      <c r="F74" s="2">
        <v>600</v>
      </c>
      <c r="G74" s="11">
        <f>G75</f>
        <v>27370000</v>
      </c>
      <c r="H74" s="11">
        <f>H75</f>
        <v>27370000</v>
      </c>
      <c r="I74" s="11">
        <f>I75</f>
        <v>10304784.130000001</v>
      </c>
      <c r="J74" s="11">
        <f t="shared" si="2"/>
        <v>37.649923748629888</v>
      </c>
      <c r="K74" s="11">
        <f t="shared" si="3"/>
        <v>37.649923748629888</v>
      </c>
    </row>
    <row r="75" spans="2:11" s="39" customFormat="1" ht="15.6" x14ac:dyDescent="0.3">
      <c r="B75" s="9" t="s">
        <v>142</v>
      </c>
      <c r="C75" s="27">
        <v>1</v>
      </c>
      <c r="D75" s="7">
        <v>1</v>
      </c>
      <c r="E75" s="8">
        <v>5507</v>
      </c>
      <c r="F75" s="2">
        <v>620</v>
      </c>
      <c r="G75" s="11">
        <v>27370000</v>
      </c>
      <c r="H75" s="11">
        <v>27370000</v>
      </c>
      <c r="I75" s="11">
        <v>10304784.130000001</v>
      </c>
      <c r="J75" s="11">
        <f t="shared" si="2"/>
        <v>37.649923748629888</v>
      </c>
      <c r="K75" s="11">
        <f t="shared" si="3"/>
        <v>37.649923748629888</v>
      </c>
    </row>
    <row r="76" spans="2:11" s="39" customFormat="1" ht="93.6" x14ac:dyDescent="0.3">
      <c r="B76" s="6" t="s">
        <v>214</v>
      </c>
      <c r="C76" s="27">
        <v>1</v>
      </c>
      <c r="D76" s="7">
        <v>1</v>
      </c>
      <c r="E76" s="8">
        <v>5608</v>
      </c>
      <c r="F76" s="2"/>
      <c r="G76" s="11">
        <f>G77</f>
        <v>986000</v>
      </c>
      <c r="H76" s="11">
        <f>H77</f>
        <v>986000</v>
      </c>
      <c r="I76" s="11">
        <f>I77</f>
        <v>986000</v>
      </c>
      <c r="J76" s="11">
        <f t="shared" si="2"/>
        <v>100</v>
      </c>
      <c r="K76" s="11">
        <f t="shared" si="3"/>
        <v>100</v>
      </c>
    </row>
    <row r="77" spans="2:11" s="39" customFormat="1" ht="31.2" x14ac:dyDescent="0.3">
      <c r="B77" s="9" t="s">
        <v>140</v>
      </c>
      <c r="C77" s="27">
        <v>1</v>
      </c>
      <c r="D77" s="7">
        <v>1</v>
      </c>
      <c r="E77" s="8">
        <v>5608</v>
      </c>
      <c r="F77" s="2">
        <v>600</v>
      </c>
      <c r="G77" s="11">
        <f>G78+G79</f>
        <v>986000</v>
      </c>
      <c r="H77" s="11">
        <f>H78+H79</f>
        <v>986000</v>
      </c>
      <c r="I77" s="11">
        <f>I78+I79</f>
        <v>986000</v>
      </c>
      <c r="J77" s="11">
        <f t="shared" si="2"/>
        <v>100</v>
      </c>
      <c r="K77" s="11">
        <f t="shared" si="3"/>
        <v>100</v>
      </c>
    </row>
    <row r="78" spans="2:11" s="39" customFormat="1" ht="15.6" x14ac:dyDescent="0.3">
      <c r="B78" s="9" t="s">
        <v>141</v>
      </c>
      <c r="C78" s="27">
        <v>1</v>
      </c>
      <c r="D78" s="7">
        <v>1</v>
      </c>
      <c r="E78" s="8">
        <v>5608</v>
      </c>
      <c r="F78" s="2">
        <v>610</v>
      </c>
      <c r="G78" s="11">
        <v>436000</v>
      </c>
      <c r="H78" s="11">
        <v>436000</v>
      </c>
      <c r="I78" s="11">
        <v>436000</v>
      </c>
      <c r="J78" s="11">
        <f t="shared" si="2"/>
        <v>100</v>
      </c>
      <c r="K78" s="11">
        <f t="shared" si="3"/>
        <v>100</v>
      </c>
    </row>
    <row r="79" spans="2:11" s="39" customFormat="1" ht="15.6" x14ac:dyDescent="0.3">
      <c r="B79" s="9" t="s">
        <v>142</v>
      </c>
      <c r="C79" s="27">
        <v>1</v>
      </c>
      <c r="D79" s="7">
        <v>1</v>
      </c>
      <c r="E79" s="8">
        <v>5608</v>
      </c>
      <c r="F79" s="2">
        <v>620</v>
      </c>
      <c r="G79" s="11">
        <v>550000</v>
      </c>
      <c r="H79" s="11">
        <v>550000</v>
      </c>
      <c r="I79" s="11">
        <v>550000</v>
      </c>
      <c r="J79" s="11">
        <f t="shared" si="2"/>
        <v>100</v>
      </c>
      <c r="K79" s="11">
        <f t="shared" si="3"/>
        <v>100</v>
      </c>
    </row>
    <row r="80" spans="2:11" s="39" customFormat="1" ht="62.4" x14ac:dyDescent="0.3">
      <c r="B80" s="9" t="s">
        <v>143</v>
      </c>
      <c r="C80" s="27">
        <v>1</v>
      </c>
      <c r="D80" s="7">
        <v>1</v>
      </c>
      <c r="E80" s="8">
        <v>9999</v>
      </c>
      <c r="F80" s="2"/>
      <c r="G80" s="11">
        <f>G81</f>
        <v>2296356.7999999998</v>
      </c>
      <c r="H80" s="11">
        <f>H81</f>
        <v>2296356.7999999998</v>
      </c>
      <c r="I80" s="11">
        <f>I81</f>
        <v>1571655.28</v>
      </c>
      <c r="J80" s="11">
        <f t="shared" si="2"/>
        <v>68.441249199601742</v>
      </c>
      <c r="K80" s="11">
        <f t="shared" si="3"/>
        <v>68.441249199601742</v>
      </c>
    </row>
    <row r="81" spans="2:11" s="39" customFormat="1" ht="31.2" x14ac:dyDescent="0.3">
      <c r="B81" s="9" t="s">
        <v>140</v>
      </c>
      <c r="C81" s="27">
        <v>1</v>
      </c>
      <c r="D81" s="7">
        <v>1</v>
      </c>
      <c r="E81" s="8">
        <v>9999</v>
      </c>
      <c r="F81" s="2">
        <v>600</v>
      </c>
      <c r="G81" s="11">
        <f>G82+G83</f>
        <v>2296356.7999999998</v>
      </c>
      <c r="H81" s="11">
        <f>H82+H83</f>
        <v>2296356.7999999998</v>
      </c>
      <c r="I81" s="11">
        <f>I82+I83</f>
        <v>1571655.28</v>
      </c>
      <c r="J81" s="11">
        <f t="shared" si="2"/>
        <v>68.441249199601742</v>
      </c>
      <c r="K81" s="11">
        <f t="shared" si="3"/>
        <v>68.441249199601742</v>
      </c>
    </row>
    <row r="82" spans="2:11" s="39" customFormat="1" ht="15.6" x14ac:dyDescent="0.3">
      <c r="B82" s="9" t="s">
        <v>141</v>
      </c>
      <c r="C82" s="27">
        <v>1</v>
      </c>
      <c r="D82" s="7">
        <v>1</v>
      </c>
      <c r="E82" s="8">
        <v>9999</v>
      </c>
      <c r="F82" s="2">
        <v>610</v>
      </c>
      <c r="G82" s="11">
        <v>173856.8</v>
      </c>
      <c r="H82" s="11">
        <v>173856.8</v>
      </c>
      <c r="I82" s="11">
        <v>141856.79999999999</v>
      </c>
      <c r="J82" s="11">
        <f t="shared" si="2"/>
        <v>81.594047514966334</v>
      </c>
      <c r="K82" s="11">
        <f t="shared" si="3"/>
        <v>81.594047514966334</v>
      </c>
    </row>
    <row r="83" spans="2:11" s="39" customFormat="1" ht="15.6" x14ac:dyDescent="0.3">
      <c r="B83" s="9" t="s">
        <v>142</v>
      </c>
      <c r="C83" s="27">
        <v>1</v>
      </c>
      <c r="D83" s="7">
        <v>1</v>
      </c>
      <c r="E83" s="8">
        <v>9999</v>
      </c>
      <c r="F83" s="2">
        <v>620</v>
      </c>
      <c r="G83" s="11">
        <v>2122500</v>
      </c>
      <c r="H83" s="11">
        <v>2122500</v>
      </c>
      <c r="I83" s="11">
        <v>1429798.48</v>
      </c>
      <c r="J83" s="11">
        <f t="shared" si="2"/>
        <v>67.363885983510002</v>
      </c>
      <c r="K83" s="11">
        <f t="shared" si="3"/>
        <v>67.363885983510002</v>
      </c>
    </row>
    <row r="84" spans="2:11" s="39" customFormat="1" ht="78" x14ac:dyDescent="0.3">
      <c r="B84" s="9" t="s">
        <v>115</v>
      </c>
      <c r="C84" s="27">
        <v>1</v>
      </c>
      <c r="D84" s="7">
        <v>2</v>
      </c>
      <c r="E84" s="8">
        <v>0</v>
      </c>
      <c r="F84" s="1"/>
      <c r="G84" s="11">
        <f>G88+G85</f>
        <v>833500</v>
      </c>
      <c r="H84" s="11">
        <f>H88+H85</f>
        <v>833500</v>
      </c>
      <c r="I84" s="11">
        <f>I88+I85</f>
        <v>200372.08000000002</v>
      </c>
      <c r="J84" s="11">
        <f t="shared" si="2"/>
        <v>24.039841631673667</v>
      </c>
      <c r="K84" s="11">
        <f t="shared" si="3"/>
        <v>24.039841631673667</v>
      </c>
    </row>
    <row r="85" spans="2:11" s="39" customFormat="1" ht="93.6" x14ac:dyDescent="0.3">
      <c r="B85" s="9" t="s">
        <v>33</v>
      </c>
      <c r="C85" s="27">
        <v>1</v>
      </c>
      <c r="D85" s="7">
        <v>2</v>
      </c>
      <c r="E85" s="8">
        <v>5614</v>
      </c>
      <c r="F85" s="2"/>
      <c r="G85" s="11">
        <f t="shared" ref="G85:I86" si="11">G86</f>
        <v>50000</v>
      </c>
      <c r="H85" s="11">
        <f t="shared" si="11"/>
        <v>50000</v>
      </c>
      <c r="I85" s="11">
        <f t="shared" si="11"/>
        <v>16972.080000000002</v>
      </c>
      <c r="J85" s="11">
        <f>I85/G85*100</f>
        <v>33.944160000000004</v>
      </c>
      <c r="K85" s="11">
        <f>I85/H85*100</f>
        <v>33.944160000000004</v>
      </c>
    </row>
    <row r="86" spans="2:11" s="39" customFormat="1" ht="31.2" x14ac:dyDescent="0.3">
      <c r="B86" s="9" t="s">
        <v>140</v>
      </c>
      <c r="C86" s="27">
        <v>1</v>
      </c>
      <c r="D86" s="7">
        <v>2</v>
      </c>
      <c r="E86" s="8">
        <v>5614</v>
      </c>
      <c r="F86" s="2">
        <v>600</v>
      </c>
      <c r="G86" s="11">
        <f t="shared" si="11"/>
        <v>50000</v>
      </c>
      <c r="H86" s="11">
        <f t="shared" si="11"/>
        <v>50000</v>
      </c>
      <c r="I86" s="11">
        <f t="shared" si="11"/>
        <v>16972.080000000002</v>
      </c>
      <c r="J86" s="11">
        <f>I86/G86*100</f>
        <v>33.944160000000004</v>
      </c>
      <c r="K86" s="11">
        <f>I86/H86*100</f>
        <v>33.944160000000004</v>
      </c>
    </row>
    <row r="87" spans="2:11" s="39" customFormat="1" ht="15.6" x14ac:dyDescent="0.3">
      <c r="B87" s="9" t="s">
        <v>141</v>
      </c>
      <c r="C87" s="27">
        <v>1</v>
      </c>
      <c r="D87" s="7">
        <v>2</v>
      </c>
      <c r="E87" s="8">
        <v>5614</v>
      </c>
      <c r="F87" s="1">
        <v>610</v>
      </c>
      <c r="G87" s="11">
        <v>50000</v>
      </c>
      <c r="H87" s="11">
        <v>50000</v>
      </c>
      <c r="I87" s="11">
        <v>16972.080000000002</v>
      </c>
      <c r="J87" s="11">
        <f>I87/G87*100</f>
        <v>33.944160000000004</v>
      </c>
      <c r="K87" s="11">
        <f>I87/H87*100</f>
        <v>33.944160000000004</v>
      </c>
    </row>
    <row r="88" spans="2:11" s="39" customFormat="1" ht="78" x14ac:dyDescent="0.3">
      <c r="B88" s="9" t="s">
        <v>116</v>
      </c>
      <c r="C88" s="27">
        <v>1</v>
      </c>
      <c r="D88" s="7">
        <v>2</v>
      </c>
      <c r="E88" s="8">
        <v>9999</v>
      </c>
      <c r="F88" s="1"/>
      <c r="G88" s="11">
        <f>G89</f>
        <v>783500</v>
      </c>
      <c r="H88" s="11">
        <f>H89</f>
        <v>783500</v>
      </c>
      <c r="I88" s="11">
        <f>I89</f>
        <v>183400</v>
      </c>
      <c r="J88" s="11">
        <f t="shared" si="2"/>
        <v>23.407785577536693</v>
      </c>
      <c r="K88" s="11">
        <f t="shared" si="3"/>
        <v>23.407785577536693</v>
      </c>
    </row>
    <row r="89" spans="2:11" s="39" customFormat="1" ht="31.2" x14ac:dyDescent="0.3">
      <c r="B89" s="9" t="s">
        <v>140</v>
      </c>
      <c r="C89" s="27">
        <v>1</v>
      </c>
      <c r="D89" s="7">
        <v>2</v>
      </c>
      <c r="E89" s="8">
        <v>9999</v>
      </c>
      <c r="F89" s="2">
        <v>600</v>
      </c>
      <c r="G89" s="11">
        <f>G90+G91</f>
        <v>783500</v>
      </c>
      <c r="H89" s="11">
        <f>H90+H91</f>
        <v>783500</v>
      </c>
      <c r="I89" s="11">
        <f>I90+I91</f>
        <v>183400</v>
      </c>
      <c r="J89" s="11">
        <f t="shared" si="2"/>
        <v>23.407785577536693</v>
      </c>
      <c r="K89" s="11">
        <f t="shared" si="3"/>
        <v>23.407785577536693</v>
      </c>
    </row>
    <row r="90" spans="2:11" s="39" customFormat="1" ht="15.6" x14ac:dyDescent="0.3">
      <c r="B90" s="9" t="s">
        <v>141</v>
      </c>
      <c r="C90" s="27">
        <v>1</v>
      </c>
      <c r="D90" s="7">
        <v>2</v>
      </c>
      <c r="E90" s="8">
        <v>9999</v>
      </c>
      <c r="F90" s="2">
        <v>610</v>
      </c>
      <c r="G90" s="11">
        <v>158500</v>
      </c>
      <c r="H90" s="11">
        <v>158500</v>
      </c>
      <c r="I90" s="11">
        <v>158400</v>
      </c>
      <c r="J90" s="11">
        <f t="shared" si="2"/>
        <v>99.936908517350147</v>
      </c>
      <c r="K90" s="11">
        <f t="shared" si="3"/>
        <v>99.936908517350147</v>
      </c>
    </row>
    <row r="91" spans="2:11" s="39" customFormat="1" ht="15.6" x14ac:dyDescent="0.3">
      <c r="B91" s="9" t="s">
        <v>142</v>
      </c>
      <c r="C91" s="27">
        <v>1</v>
      </c>
      <c r="D91" s="7">
        <v>2</v>
      </c>
      <c r="E91" s="8">
        <v>9999</v>
      </c>
      <c r="F91" s="2">
        <v>620</v>
      </c>
      <c r="G91" s="11">
        <v>625000</v>
      </c>
      <c r="H91" s="11">
        <v>625000</v>
      </c>
      <c r="I91" s="11">
        <v>25000</v>
      </c>
      <c r="J91" s="11">
        <f>I91/G91*100</f>
        <v>4</v>
      </c>
      <c r="K91" s="11">
        <f>I91/H91*100</f>
        <v>4</v>
      </c>
    </row>
    <row r="92" spans="2:11" s="39" customFormat="1" ht="46.8" x14ac:dyDescent="0.3">
      <c r="B92" s="9" t="s">
        <v>117</v>
      </c>
      <c r="C92" s="27">
        <v>1</v>
      </c>
      <c r="D92" s="7">
        <v>3</v>
      </c>
      <c r="E92" s="8">
        <v>0</v>
      </c>
      <c r="F92" s="1"/>
      <c r="G92" s="11">
        <f>G93+G107+G101+G97+G104</f>
        <v>81894000</v>
      </c>
      <c r="H92" s="11">
        <f>H93+H107+H101+H97+H104</f>
        <v>81894000</v>
      </c>
      <c r="I92" s="11">
        <f>I93+I107+I101+I97+I104</f>
        <v>49062438.859999999</v>
      </c>
      <c r="J92" s="11">
        <f t="shared" si="2"/>
        <v>59.909686741397415</v>
      </c>
      <c r="K92" s="11">
        <f t="shared" si="3"/>
        <v>59.909686741397415</v>
      </c>
    </row>
    <row r="93" spans="2:11" s="39" customFormat="1" ht="78" x14ac:dyDescent="0.3">
      <c r="B93" s="6" t="s">
        <v>118</v>
      </c>
      <c r="C93" s="27">
        <v>1</v>
      </c>
      <c r="D93" s="7">
        <v>3</v>
      </c>
      <c r="E93" s="8">
        <v>59</v>
      </c>
      <c r="F93" s="2"/>
      <c r="G93" s="11">
        <f>G94</f>
        <v>78418200</v>
      </c>
      <c r="H93" s="11">
        <f>H94</f>
        <v>78418200</v>
      </c>
      <c r="I93" s="11">
        <f>I94</f>
        <v>47462070.100000001</v>
      </c>
      <c r="J93" s="11">
        <f t="shared" si="2"/>
        <v>60.524304434429766</v>
      </c>
      <c r="K93" s="11">
        <f t="shared" si="3"/>
        <v>60.524304434429766</v>
      </c>
    </row>
    <row r="94" spans="2:11" s="39" customFormat="1" ht="31.2" x14ac:dyDescent="0.3">
      <c r="B94" s="9" t="s">
        <v>140</v>
      </c>
      <c r="C94" s="27">
        <v>1</v>
      </c>
      <c r="D94" s="7">
        <v>3</v>
      </c>
      <c r="E94" s="8">
        <v>59</v>
      </c>
      <c r="F94" s="2">
        <v>600</v>
      </c>
      <c r="G94" s="11">
        <f>G95+G96</f>
        <v>78418200</v>
      </c>
      <c r="H94" s="11">
        <f>H95+H96</f>
        <v>78418200</v>
      </c>
      <c r="I94" s="11">
        <f>I95+I96</f>
        <v>47462070.100000001</v>
      </c>
      <c r="J94" s="11">
        <f t="shared" si="2"/>
        <v>60.524304434429766</v>
      </c>
      <c r="K94" s="11">
        <f t="shared" si="3"/>
        <v>60.524304434429766</v>
      </c>
    </row>
    <row r="95" spans="2:11" s="39" customFormat="1" ht="15.6" x14ac:dyDescent="0.3">
      <c r="B95" s="9" t="s">
        <v>141</v>
      </c>
      <c r="C95" s="27">
        <v>1</v>
      </c>
      <c r="D95" s="7">
        <v>3</v>
      </c>
      <c r="E95" s="8">
        <v>59</v>
      </c>
      <c r="F95" s="2">
        <v>610</v>
      </c>
      <c r="G95" s="11">
        <v>30626400</v>
      </c>
      <c r="H95" s="11">
        <v>30626400</v>
      </c>
      <c r="I95" s="11">
        <v>18786078.23</v>
      </c>
      <c r="J95" s="11">
        <f t="shared" si="2"/>
        <v>61.339492170153854</v>
      </c>
      <c r="K95" s="11">
        <f t="shared" si="3"/>
        <v>61.339492170153854</v>
      </c>
    </row>
    <row r="96" spans="2:11" s="39" customFormat="1" ht="15.6" x14ac:dyDescent="0.3">
      <c r="B96" s="9" t="s">
        <v>142</v>
      </c>
      <c r="C96" s="27">
        <v>1</v>
      </c>
      <c r="D96" s="7">
        <v>3</v>
      </c>
      <c r="E96" s="8">
        <v>59</v>
      </c>
      <c r="F96" s="2">
        <v>620</v>
      </c>
      <c r="G96" s="11">
        <v>47791800</v>
      </c>
      <c r="H96" s="11">
        <v>47791800</v>
      </c>
      <c r="I96" s="11">
        <v>28675991.870000001</v>
      </c>
      <c r="J96" s="11">
        <f t="shared" si="2"/>
        <v>60.001908005138958</v>
      </c>
      <c r="K96" s="11">
        <f t="shared" si="3"/>
        <v>60.001908005138958</v>
      </c>
    </row>
    <row r="97" spans="2:11" s="39" customFormat="1" ht="78" x14ac:dyDescent="0.3">
      <c r="B97" s="9" t="s">
        <v>94</v>
      </c>
      <c r="C97" s="27">
        <v>1</v>
      </c>
      <c r="D97" s="7">
        <v>3</v>
      </c>
      <c r="E97" s="8">
        <v>2103</v>
      </c>
      <c r="F97" s="2"/>
      <c r="G97" s="11">
        <f>G98</f>
        <v>1750000</v>
      </c>
      <c r="H97" s="11">
        <f>H98</f>
        <v>1750000</v>
      </c>
      <c r="I97" s="11">
        <f>I98</f>
        <v>879400</v>
      </c>
      <c r="J97" s="11">
        <f>J98</f>
        <v>50.251428571428569</v>
      </c>
      <c r="K97" s="11">
        <f t="shared" si="3"/>
        <v>50.251428571428569</v>
      </c>
    </row>
    <row r="98" spans="2:11" s="39" customFormat="1" ht="31.2" x14ac:dyDescent="0.3">
      <c r="B98" s="9" t="s">
        <v>140</v>
      </c>
      <c r="C98" s="27">
        <v>1</v>
      </c>
      <c r="D98" s="7">
        <v>3</v>
      </c>
      <c r="E98" s="8">
        <v>2103</v>
      </c>
      <c r="F98" s="2">
        <v>600</v>
      </c>
      <c r="G98" s="11">
        <f>G100+G99</f>
        <v>1750000</v>
      </c>
      <c r="H98" s="11">
        <f>H100+H99</f>
        <v>1750000</v>
      </c>
      <c r="I98" s="11">
        <f>I100+I99</f>
        <v>879400</v>
      </c>
      <c r="J98" s="11">
        <f t="shared" si="2"/>
        <v>50.251428571428569</v>
      </c>
      <c r="K98" s="11">
        <f t="shared" si="3"/>
        <v>50.251428571428569</v>
      </c>
    </row>
    <row r="99" spans="2:11" s="39" customFormat="1" ht="15.6" x14ac:dyDescent="0.3">
      <c r="B99" s="9" t="s">
        <v>141</v>
      </c>
      <c r="C99" s="27">
        <v>1</v>
      </c>
      <c r="D99" s="7">
        <v>3</v>
      </c>
      <c r="E99" s="8">
        <v>2103</v>
      </c>
      <c r="F99" s="2">
        <v>610</v>
      </c>
      <c r="G99" s="11"/>
      <c r="H99" s="11"/>
      <c r="I99" s="11"/>
      <c r="J99" s="11"/>
      <c r="K99" s="11"/>
    </row>
    <row r="100" spans="2:11" s="39" customFormat="1" ht="15.6" x14ac:dyDescent="0.3">
      <c r="B100" s="9" t="s">
        <v>142</v>
      </c>
      <c r="C100" s="27">
        <v>1</v>
      </c>
      <c r="D100" s="7">
        <v>3</v>
      </c>
      <c r="E100" s="8">
        <v>2103</v>
      </c>
      <c r="F100" s="2">
        <v>620</v>
      </c>
      <c r="G100" s="11">
        <v>1750000</v>
      </c>
      <c r="H100" s="11">
        <v>1750000</v>
      </c>
      <c r="I100" s="11">
        <v>879400</v>
      </c>
      <c r="J100" s="11">
        <f t="shared" si="2"/>
        <v>50.251428571428569</v>
      </c>
      <c r="K100" s="11">
        <f t="shared" si="3"/>
        <v>50.251428571428569</v>
      </c>
    </row>
    <row r="101" spans="2:11" s="39" customFormat="1" ht="93.6" x14ac:dyDescent="0.3">
      <c r="B101" s="9" t="s">
        <v>104</v>
      </c>
      <c r="C101" s="27">
        <v>1</v>
      </c>
      <c r="D101" s="7">
        <v>3</v>
      </c>
      <c r="E101" s="8">
        <v>5608</v>
      </c>
      <c r="F101" s="2"/>
      <c r="G101" s="11">
        <f t="shared" ref="G101:I102" si="12">G102</f>
        <v>350300</v>
      </c>
      <c r="H101" s="11">
        <f t="shared" si="12"/>
        <v>350300</v>
      </c>
      <c r="I101" s="11">
        <f t="shared" si="12"/>
        <v>350250</v>
      </c>
      <c r="J101" s="11">
        <f t="shared" si="2"/>
        <v>99.98572652012561</v>
      </c>
      <c r="K101" s="11">
        <f t="shared" si="3"/>
        <v>99.98572652012561</v>
      </c>
    </row>
    <row r="102" spans="2:11" s="39" customFormat="1" ht="31.2" x14ac:dyDescent="0.3">
      <c r="B102" s="9" t="s">
        <v>140</v>
      </c>
      <c r="C102" s="27">
        <v>1</v>
      </c>
      <c r="D102" s="7">
        <v>3</v>
      </c>
      <c r="E102" s="8">
        <v>5608</v>
      </c>
      <c r="F102" s="2">
        <v>600</v>
      </c>
      <c r="G102" s="11">
        <f t="shared" si="12"/>
        <v>350300</v>
      </c>
      <c r="H102" s="11">
        <f t="shared" si="12"/>
        <v>350300</v>
      </c>
      <c r="I102" s="11">
        <f t="shared" si="12"/>
        <v>350250</v>
      </c>
      <c r="J102" s="11">
        <f t="shared" si="2"/>
        <v>99.98572652012561</v>
      </c>
      <c r="K102" s="11">
        <f t="shared" si="3"/>
        <v>99.98572652012561</v>
      </c>
    </row>
    <row r="103" spans="2:11" s="39" customFormat="1" ht="15.6" x14ac:dyDescent="0.3">
      <c r="B103" s="9" t="s">
        <v>142</v>
      </c>
      <c r="C103" s="27">
        <v>1</v>
      </c>
      <c r="D103" s="7">
        <v>3</v>
      </c>
      <c r="E103" s="8">
        <v>5608</v>
      </c>
      <c r="F103" s="2">
        <v>620</v>
      </c>
      <c r="G103" s="11">
        <v>350300</v>
      </c>
      <c r="H103" s="11">
        <v>350300</v>
      </c>
      <c r="I103" s="11">
        <v>350250</v>
      </c>
      <c r="J103" s="11">
        <f t="shared" si="2"/>
        <v>99.98572652012561</v>
      </c>
      <c r="K103" s="11">
        <f t="shared" si="3"/>
        <v>99.98572652012561</v>
      </c>
    </row>
    <row r="104" spans="2:11" s="39" customFormat="1" ht="78" x14ac:dyDescent="0.3">
      <c r="B104" s="9" t="s">
        <v>131</v>
      </c>
      <c r="C104" s="27">
        <v>1</v>
      </c>
      <c r="D104" s="7">
        <v>3</v>
      </c>
      <c r="E104" s="8">
        <v>5615</v>
      </c>
      <c r="F104" s="2"/>
      <c r="G104" s="11">
        <f t="shared" ref="G104:I105" si="13">G105</f>
        <v>75500</v>
      </c>
      <c r="H104" s="11">
        <f t="shared" si="13"/>
        <v>75500</v>
      </c>
      <c r="I104" s="11">
        <f t="shared" si="13"/>
        <v>0</v>
      </c>
      <c r="J104" s="11"/>
      <c r="K104" s="11">
        <f>I104/H104*100</f>
        <v>0</v>
      </c>
    </row>
    <row r="105" spans="2:11" s="39" customFormat="1" ht="31.2" x14ac:dyDescent="0.3">
      <c r="B105" s="9" t="s">
        <v>140</v>
      </c>
      <c r="C105" s="27">
        <v>1</v>
      </c>
      <c r="D105" s="7">
        <v>3</v>
      </c>
      <c r="E105" s="8">
        <v>5615</v>
      </c>
      <c r="F105" s="2">
        <v>600</v>
      </c>
      <c r="G105" s="11">
        <f t="shared" si="13"/>
        <v>75500</v>
      </c>
      <c r="H105" s="11">
        <f t="shared" si="13"/>
        <v>75500</v>
      </c>
      <c r="I105" s="11">
        <f t="shared" si="13"/>
        <v>0</v>
      </c>
      <c r="J105" s="11"/>
      <c r="K105" s="11">
        <f>I105/H105*100</f>
        <v>0</v>
      </c>
    </row>
    <row r="106" spans="2:11" s="39" customFormat="1" ht="15.6" x14ac:dyDescent="0.3">
      <c r="B106" s="9" t="s">
        <v>141</v>
      </c>
      <c r="C106" s="27">
        <v>1</v>
      </c>
      <c r="D106" s="7">
        <v>3</v>
      </c>
      <c r="E106" s="8">
        <v>5615</v>
      </c>
      <c r="F106" s="2">
        <v>610</v>
      </c>
      <c r="G106" s="11">
        <v>75500</v>
      </c>
      <c r="H106" s="11">
        <v>75500</v>
      </c>
      <c r="I106" s="11"/>
      <c r="J106" s="11"/>
      <c r="K106" s="11">
        <f>I106/H106*100</f>
        <v>0</v>
      </c>
    </row>
    <row r="107" spans="2:11" s="39" customFormat="1" ht="62.4" x14ac:dyDescent="0.3">
      <c r="B107" s="6" t="s">
        <v>97</v>
      </c>
      <c r="C107" s="27">
        <v>1</v>
      </c>
      <c r="D107" s="7">
        <v>3</v>
      </c>
      <c r="E107" s="8">
        <v>9999</v>
      </c>
      <c r="F107" s="2"/>
      <c r="G107" s="11">
        <f t="shared" ref="G107:I108" si="14">G108</f>
        <v>1300000</v>
      </c>
      <c r="H107" s="11">
        <f t="shared" si="14"/>
        <v>1300000</v>
      </c>
      <c r="I107" s="11">
        <f t="shared" si="14"/>
        <v>370718.76</v>
      </c>
      <c r="J107" s="11">
        <f t="shared" si="2"/>
        <v>28.516827692307693</v>
      </c>
      <c r="K107" s="11">
        <f t="shared" si="3"/>
        <v>28.516827692307693</v>
      </c>
    </row>
    <row r="108" spans="2:11" s="39" customFormat="1" ht="31.2" x14ac:dyDescent="0.3">
      <c r="B108" s="9" t="s">
        <v>140</v>
      </c>
      <c r="C108" s="27">
        <v>1</v>
      </c>
      <c r="D108" s="7">
        <v>3</v>
      </c>
      <c r="E108" s="8">
        <v>9999</v>
      </c>
      <c r="F108" s="2">
        <v>600</v>
      </c>
      <c r="G108" s="11">
        <f t="shared" si="14"/>
        <v>1300000</v>
      </c>
      <c r="H108" s="11">
        <f t="shared" si="14"/>
        <v>1300000</v>
      </c>
      <c r="I108" s="11">
        <f t="shared" si="14"/>
        <v>370718.76</v>
      </c>
      <c r="J108" s="11">
        <f t="shared" si="2"/>
        <v>28.516827692307693</v>
      </c>
      <c r="K108" s="11">
        <f t="shared" si="3"/>
        <v>28.516827692307693</v>
      </c>
    </row>
    <row r="109" spans="2:11" s="39" customFormat="1" ht="15.6" x14ac:dyDescent="0.3">
      <c r="B109" s="9" t="s">
        <v>141</v>
      </c>
      <c r="C109" s="27">
        <v>1</v>
      </c>
      <c r="D109" s="7">
        <v>3</v>
      </c>
      <c r="E109" s="8">
        <v>9999</v>
      </c>
      <c r="F109" s="2">
        <v>610</v>
      </c>
      <c r="G109" s="11">
        <v>1300000</v>
      </c>
      <c r="H109" s="11">
        <v>1300000</v>
      </c>
      <c r="I109" s="11">
        <v>370718.76</v>
      </c>
      <c r="J109" s="11">
        <f t="shared" si="2"/>
        <v>28.516827692307693</v>
      </c>
      <c r="K109" s="11">
        <f t="shared" si="3"/>
        <v>28.516827692307693</v>
      </c>
    </row>
    <row r="110" spans="2:11" s="39" customFormat="1" ht="62.4" x14ac:dyDescent="0.3">
      <c r="B110" s="6" t="s">
        <v>267</v>
      </c>
      <c r="C110" s="27">
        <v>1</v>
      </c>
      <c r="D110" s="7">
        <v>4</v>
      </c>
      <c r="E110" s="8">
        <v>0</v>
      </c>
      <c r="F110" s="2"/>
      <c r="G110" s="11">
        <f t="shared" ref="G110:I111" si="15">G111</f>
        <v>442000</v>
      </c>
      <c r="H110" s="11">
        <f t="shared" si="15"/>
        <v>442000</v>
      </c>
      <c r="I110" s="11">
        <f t="shared" si="15"/>
        <v>424840</v>
      </c>
      <c r="J110" s="11">
        <f t="shared" si="2"/>
        <v>96.117647058823536</v>
      </c>
      <c r="K110" s="11">
        <f t="shared" si="3"/>
        <v>96.117647058823536</v>
      </c>
    </row>
    <row r="111" spans="2:11" s="39" customFormat="1" ht="62.4" x14ac:dyDescent="0.3">
      <c r="B111" s="6" t="s">
        <v>87</v>
      </c>
      <c r="C111" s="27">
        <v>1</v>
      </c>
      <c r="D111" s="7">
        <v>4</v>
      </c>
      <c r="E111" s="8">
        <v>9999</v>
      </c>
      <c r="F111" s="2"/>
      <c r="G111" s="11">
        <f t="shared" si="15"/>
        <v>442000</v>
      </c>
      <c r="H111" s="11">
        <f t="shared" si="15"/>
        <v>442000</v>
      </c>
      <c r="I111" s="11">
        <f t="shared" si="15"/>
        <v>424840</v>
      </c>
      <c r="J111" s="11">
        <f t="shared" si="2"/>
        <v>96.117647058823536</v>
      </c>
      <c r="K111" s="11">
        <f t="shared" si="3"/>
        <v>96.117647058823536</v>
      </c>
    </row>
    <row r="112" spans="2:11" s="39" customFormat="1" ht="31.2" x14ac:dyDescent="0.3">
      <c r="B112" s="9" t="s">
        <v>140</v>
      </c>
      <c r="C112" s="27">
        <v>1</v>
      </c>
      <c r="D112" s="7">
        <v>4</v>
      </c>
      <c r="E112" s="8">
        <v>9999</v>
      </c>
      <c r="F112" s="2">
        <v>600</v>
      </c>
      <c r="G112" s="11">
        <f>G113+G114</f>
        <v>442000</v>
      </c>
      <c r="H112" s="11">
        <f>H113+H114</f>
        <v>442000</v>
      </c>
      <c r="I112" s="11">
        <f>I113+I114</f>
        <v>424840</v>
      </c>
      <c r="J112" s="11">
        <f t="shared" ref="J112:J175" si="16">I112/G112*100</f>
        <v>96.117647058823536</v>
      </c>
      <c r="K112" s="11">
        <f t="shared" ref="K112:K175" si="17">I112/H112*100</f>
        <v>96.117647058823536</v>
      </c>
    </row>
    <row r="113" spans="2:11" s="39" customFormat="1" ht="15.6" x14ac:dyDescent="0.3">
      <c r="B113" s="9" t="s">
        <v>141</v>
      </c>
      <c r="C113" s="27">
        <v>1</v>
      </c>
      <c r="D113" s="7">
        <v>4</v>
      </c>
      <c r="E113" s="8">
        <v>9999</v>
      </c>
      <c r="F113" s="2">
        <v>610</v>
      </c>
      <c r="G113" s="11">
        <v>402000</v>
      </c>
      <c r="H113" s="11">
        <v>402000</v>
      </c>
      <c r="I113" s="11">
        <v>401840</v>
      </c>
      <c r="J113" s="11">
        <f t="shared" si="16"/>
        <v>99.960199004975124</v>
      </c>
      <c r="K113" s="11">
        <f t="shared" si="17"/>
        <v>99.960199004975124</v>
      </c>
    </row>
    <row r="114" spans="2:11" s="39" customFormat="1" ht="15.6" x14ac:dyDescent="0.3">
      <c r="B114" s="9" t="s">
        <v>142</v>
      </c>
      <c r="C114" s="27">
        <v>1</v>
      </c>
      <c r="D114" s="7">
        <v>4</v>
      </c>
      <c r="E114" s="8">
        <v>9999</v>
      </c>
      <c r="F114" s="2">
        <v>620</v>
      </c>
      <c r="G114" s="11">
        <v>40000</v>
      </c>
      <c r="H114" s="11">
        <v>40000</v>
      </c>
      <c r="I114" s="11">
        <v>23000</v>
      </c>
      <c r="J114" s="11">
        <f t="shared" si="16"/>
        <v>57.499999999999993</v>
      </c>
      <c r="K114" s="11">
        <f t="shared" si="17"/>
        <v>57.499999999999993</v>
      </c>
    </row>
    <row r="115" spans="2:11" s="39" customFormat="1" ht="62.4" x14ac:dyDescent="0.3">
      <c r="B115" s="6" t="s">
        <v>88</v>
      </c>
      <c r="C115" s="27">
        <v>1</v>
      </c>
      <c r="D115" s="7">
        <v>5</v>
      </c>
      <c r="E115" s="8">
        <v>0</v>
      </c>
      <c r="F115" s="2"/>
      <c r="G115" s="11">
        <f>G116</f>
        <v>43327200</v>
      </c>
      <c r="H115" s="11">
        <f>H116</f>
        <v>43327200</v>
      </c>
      <c r="I115" s="11">
        <f>I116</f>
        <v>29535019.420000002</v>
      </c>
      <c r="J115" s="11">
        <f t="shared" si="16"/>
        <v>68.167385429937781</v>
      </c>
      <c r="K115" s="11">
        <f t="shared" si="17"/>
        <v>68.167385429937781</v>
      </c>
    </row>
    <row r="116" spans="2:11" s="39" customFormat="1" ht="93.6" x14ac:dyDescent="0.3">
      <c r="B116" s="6" t="s">
        <v>89</v>
      </c>
      <c r="C116" s="27">
        <v>1</v>
      </c>
      <c r="D116" s="7">
        <v>5</v>
      </c>
      <c r="E116" s="8">
        <v>59</v>
      </c>
      <c r="F116" s="2"/>
      <c r="G116" s="11">
        <f>G117+G119+G121</f>
        <v>43327200</v>
      </c>
      <c r="H116" s="11">
        <f>H117+H119+H121</f>
        <v>43327200</v>
      </c>
      <c r="I116" s="11">
        <f>I117+I119+I121</f>
        <v>29535019.420000002</v>
      </c>
      <c r="J116" s="11">
        <f t="shared" si="16"/>
        <v>68.167385429937781</v>
      </c>
      <c r="K116" s="11">
        <f t="shared" si="17"/>
        <v>68.167385429937781</v>
      </c>
    </row>
    <row r="117" spans="2:11" s="39" customFormat="1" ht="62.4" x14ac:dyDescent="0.3">
      <c r="B117" s="9" t="s">
        <v>83</v>
      </c>
      <c r="C117" s="27">
        <v>1</v>
      </c>
      <c r="D117" s="7">
        <v>5</v>
      </c>
      <c r="E117" s="8">
        <v>59</v>
      </c>
      <c r="F117" s="2">
        <v>100</v>
      </c>
      <c r="G117" s="11">
        <f>G118</f>
        <v>40915785</v>
      </c>
      <c r="H117" s="11">
        <f>H118</f>
        <v>40915785</v>
      </c>
      <c r="I117" s="11">
        <f>I118</f>
        <v>28115964.34</v>
      </c>
      <c r="J117" s="11">
        <f t="shared" si="16"/>
        <v>68.716668493589935</v>
      </c>
      <c r="K117" s="11">
        <f t="shared" si="17"/>
        <v>68.716668493589935</v>
      </c>
    </row>
    <row r="118" spans="2:11" s="39" customFormat="1" ht="15.6" x14ac:dyDescent="0.3">
      <c r="B118" s="9" t="s">
        <v>84</v>
      </c>
      <c r="C118" s="27">
        <v>1</v>
      </c>
      <c r="D118" s="7">
        <v>5</v>
      </c>
      <c r="E118" s="8">
        <v>59</v>
      </c>
      <c r="F118" s="2">
        <v>110</v>
      </c>
      <c r="G118" s="11">
        <v>40915785</v>
      </c>
      <c r="H118" s="11">
        <v>40915785</v>
      </c>
      <c r="I118" s="11">
        <v>28115964.34</v>
      </c>
      <c r="J118" s="11">
        <f t="shared" si="16"/>
        <v>68.716668493589935</v>
      </c>
      <c r="K118" s="11">
        <f t="shared" si="17"/>
        <v>68.716668493589935</v>
      </c>
    </row>
    <row r="119" spans="2:11" s="39" customFormat="1" ht="31.2" x14ac:dyDescent="0.3">
      <c r="B119" s="9" t="s">
        <v>145</v>
      </c>
      <c r="C119" s="27">
        <v>1</v>
      </c>
      <c r="D119" s="7">
        <v>5</v>
      </c>
      <c r="E119" s="8">
        <v>59</v>
      </c>
      <c r="F119" s="2">
        <v>200</v>
      </c>
      <c r="G119" s="11">
        <f>G120</f>
        <v>2393415</v>
      </c>
      <c r="H119" s="11">
        <f>H120</f>
        <v>2393415</v>
      </c>
      <c r="I119" s="11">
        <f>I120</f>
        <v>1409019.08</v>
      </c>
      <c r="J119" s="11">
        <f t="shared" si="16"/>
        <v>58.87065469214491</v>
      </c>
      <c r="K119" s="11">
        <f t="shared" si="17"/>
        <v>58.87065469214491</v>
      </c>
    </row>
    <row r="120" spans="2:11" s="39" customFormat="1" ht="31.2" x14ac:dyDescent="0.3">
      <c r="B120" s="9" t="s">
        <v>146</v>
      </c>
      <c r="C120" s="27">
        <v>1</v>
      </c>
      <c r="D120" s="7">
        <v>5</v>
      </c>
      <c r="E120" s="8">
        <v>59</v>
      </c>
      <c r="F120" s="2">
        <v>240</v>
      </c>
      <c r="G120" s="11">
        <v>2393415</v>
      </c>
      <c r="H120" s="11">
        <v>2393415</v>
      </c>
      <c r="I120" s="11">
        <v>1409019.08</v>
      </c>
      <c r="J120" s="11">
        <f t="shared" si="16"/>
        <v>58.87065469214491</v>
      </c>
      <c r="K120" s="11">
        <f t="shared" si="17"/>
        <v>58.87065469214491</v>
      </c>
    </row>
    <row r="121" spans="2:11" s="39" customFormat="1" ht="15.6" x14ac:dyDescent="0.3">
      <c r="B121" s="9" t="s">
        <v>90</v>
      </c>
      <c r="C121" s="27">
        <v>1</v>
      </c>
      <c r="D121" s="7">
        <v>5</v>
      </c>
      <c r="E121" s="8">
        <v>59</v>
      </c>
      <c r="F121" s="2">
        <v>800</v>
      </c>
      <c r="G121" s="11">
        <f>G122</f>
        <v>18000</v>
      </c>
      <c r="H121" s="11">
        <f>H122</f>
        <v>18000</v>
      </c>
      <c r="I121" s="11">
        <f>I122</f>
        <v>10036</v>
      </c>
      <c r="J121" s="11">
        <f t="shared" si="16"/>
        <v>55.75555555555556</v>
      </c>
      <c r="K121" s="11">
        <f t="shared" si="17"/>
        <v>55.75555555555556</v>
      </c>
    </row>
    <row r="122" spans="2:11" s="39" customFormat="1" ht="15.6" x14ac:dyDescent="0.3">
      <c r="B122" s="6" t="s">
        <v>91</v>
      </c>
      <c r="C122" s="27">
        <v>1</v>
      </c>
      <c r="D122" s="7">
        <v>5</v>
      </c>
      <c r="E122" s="8">
        <v>59</v>
      </c>
      <c r="F122" s="2">
        <v>850</v>
      </c>
      <c r="G122" s="11">
        <v>18000</v>
      </c>
      <c r="H122" s="11">
        <v>18000</v>
      </c>
      <c r="I122" s="11">
        <f>9602+434</f>
        <v>10036</v>
      </c>
      <c r="J122" s="11">
        <f t="shared" si="16"/>
        <v>55.75555555555556</v>
      </c>
      <c r="K122" s="11">
        <f t="shared" si="17"/>
        <v>55.75555555555556</v>
      </c>
    </row>
    <row r="123" spans="2:11" s="39" customFormat="1" ht="31.2" x14ac:dyDescent="0.3">
      <c r="B123" s="6" t="s">
        <v>92</v>
      </c>
      <c r="C123" s="27">
        <v>2</v>
      </c>
      <c r="D123" s="7">
        <v>0</v>
      </c>
      <c r="E123" s="8">
        <v>0</v>
      </c>
      <c r="F123" s="2"/>
      <c r="G123" s="11">
        <f>G124+G146+G159</f>
        <v>96263000</v>
      </c>
      <c r="H123" s="11">
        <f>H124+H146+H159</f>
        <v>96263000</v>
      </c>
      <c r="I123" s="11">
        <f>I124+I146+I159</f>
        <v>71137559.430000007</v>
      </c>
      <c r="J123" s="11">
        <f t="shared" si="16"/>
        <v>73.899171467749809</v>
      </c>
      <c r="K123" s="11">
        <f t="shared" si="17"/>
        <v>73.899171467749809</v>
      </c>
    </row>
    <row r="124" spans="2:11" s="39" customFormat="1" ht="46.8" x14ac:dyDescent="0.3">
      <c r="B124" s="6" t="s">
        <v>93</v>
      </c>
      <c r="C124" s="27">
        <v>2</v>
      </c>
      <c r="D124" s="7">
        <v>1</v>
      </c>
      <c r="E124" s="8">
        <v>0</v>
      </c>
      <c r="F124" s="2"/>
      <c r="G124" s="11">
        <f>G125+G128+G131+G134+G138+G143</f>
        <v>74853600</v>
      </c>
      <c r="H124" s="11">
        <f>H125+H128+H131+H134+H138+H143</f>
        <v>74853600</v>
      </c>
      <c r="I124" s="11">
        <f>I125+I128+I131+I134+I138+I143</f>
        <v>53456103.030000001</v>
      </c>
      <c r="J124" s="11">
        <f t="shared" si="16"/>
        <v>71.414204567315394</v>
      </c>
      <c r="K124" s="11">
        <f t="shared" si="17"/>
        <v>71.414204567315394</v>
      </c>
    </row>
    <row r="125" spans="2:11" s="39" customFormat="1" ht="62.4" x14ac:dyDescent="0.3">
      <c r="B125" s="6" t="s">
        <v>215</v>
      </c>
      <c r="C125" s="27">
        <v>2</v>
      </c>
      <c r="D125" s="7">
        <v>1</v>
      </c>
      <c r="E125" s="8">
        <v>2104</v>
      </c>
      <c r="F125" s="2"/>
      <c r="G125" s="11">
        <f t="shared" ref="G125:I126" si="18">G126</f>
        <v>3105000</v>
      </c>
      <c r="H125" s="11">
        <f t="shared" si="18"/>
        <v>3105000</v>
      </c>
      <c r="I125" s="11">
        <f t="shared" si="18"/>
        <v>2547012.13</v>
      </c>
      <c r="J125" s="11">
        <f t="shared" si="16"/>
        <v>82.02937616747181</v>
      </c>
      <c r="K125" s="11">
        <f t="shared" si="17"/>
        <v>82.02937616747181</v>
      </c>
    </row>
    <row r="126" spans="2:11" s="39" customFormat="1" ht="31.2" x14ac:dyDescent="0.3">
      <c r="B126" s="9" t="s">
        <v>140</v>
      </c>
      <c r="C126" s="27">
        <v>2</v>
      </c>
      <c r="D126" s="7">
        <v>1</v>
      </c>
      <c r="E126" s="8">
        <v>2104</v>
      </c>
      <c r="F126" s="2">
        <v>600</v>
      </c>
      <c r="G126" s="11">
        <f t="shared" si="18"/>
        <v>3105000</v>
      </c>
      <c r="H126" s="11">
        <f t="shared" si="18"/>
        <v>3105000</v>
      </c>
      <c r="I126" s="11">
        <f t="shared" si="18"/>
        <v>2547012.13</v>
      </c>
      <c r="J126" s="11">
        <f t="shared" si="16"/>
        <v>82.02937616747181</v>
      </c>
      <c r="K126" s="11">
        <f t="shared" si="17"/>
        <v>82.02937616747181</v>
      </c>
    </row>
    <row r="127" spans="2:11" s="39" customFormat="1" ht="15.6" x14ac:dyDescent="0.3">
      <c r="B127" s="9" t="s">
        <v>141</v>
      </c>
      <c r="C127" s="27">
        <v>2</v>
      </c>
      <c r="D127" s="7">
        <v>1</v>
      </c>
      <c r="E127" s="8">
        <v>2104</v>
      </c>
      <c r="F127" s="2">
        <v>610</v>
      </c>
      <c r="G127" s="11">
        <v>3105000</v>
      </c>
      <c r="H127" s="11">
        <v>3105000</v>
      </c>
      <c r="I127" s="11">
        <v>2547012.13</v>
      </c>
      <c r="J127" s="11">
        <f t="shared" si="16"/>
        <v>82.02937616747181</v>
      </c>
      <c r="K127" s="11">
        <f t="shared" si="17"/>
        <v>82.02937616747181</v>
      </c>
    </row>
    <row r="128" spans="2:11" s="39" customFormat="1" ht="78" x14ac:dyDescent="0.3">
      <c r="B128" s="6" t="s">
        <v>119</v>
      </c>
      <c r="C128" s="27">
        <v>2</v>
      </c>
      <c r="D128" s="7">
        <v>1</v>
      </c>
      <c r="E128" s="8">
        <v>5260</v>
      </c>
      <c r="F128" s="2"/>
      <c r="G128" s="11">
        <f t="shared" ref="G128:I129" si="19">G129</f>
        <v>196000</v>
      </c>
      <c r="H128" s="11">
        <f t="shared" si="19"/>
        <v>196000</v>
      </c>
      <c r="I128" s="11">
        <f t="shared" si="19"/>
        <v>173973.6</v>
      </c>
      <c r="J128" s="11">
        <f t="shared" si="16"/>
        <v>88.762040816326532</v>
      </c>
      <c r="K128" s="11">
        <f t="shared" si="17"/>
        <v>88.762040816326532</v>
      </c>
    </row>
    <row r="129" spans="2:11" s="39" customFormat="1" ht="15.6" x14ac:dyDescent="0.3">
      <c r="B129" s="9" t="s">
        <v>241</v>
      </c>
      <c r="C129" s="27">
        <v>2</v>
      </c>
      <c r="D129" s="7">
        <v>1</v>
      </c>
      <c r="E129" s="8">
        <v>5260</v>
      </c>
      <c r="F129" s="2">
        <v>300</v>
      </c>
      <c r="G129" s="11">
        <f t="shared" si="19"/>
        <v>196000</v>
      </c>
      <c r="H129" s="11">
        <f t="shared" si="19"/>
        <v>196000</v>
      </c>
      <c r="I129" s="11">
        <f t="shared" si="19"/>
        <v>173973.6</v>
      </c>
      <c r="J129" s="11">
        <f t="shared" si="16"/>
        <v>88.762040816326532</v>
      </c>
      <c r="K129" s="11">
        <f t="shared" si="17"/>
        <v>88.762040816326532</v>
      </c>
    </row>
    <row r="130" spans="2:11" s="39" customFormat="1" ht="15.6" x14ac:dyDescent="0.3">
      <c r="B130" s="9" t="s">
        <v>242</v>
      </c>
      <c r="C130" s="27">
        <v>2</v>
      </c>
      <c r="D130" s="7">
        <v>1</v>
      </c>
      <c r="E130" s="8">
        <v>5260</v>
      </c>
      <c r="F130" s="2">
        <v>310</v>
      </c>
      <c r="G130" s="11">
        <v>196000</v>
      </c>
      <c r="H130" s="11">
        <v>196000</v>
      </c>
      <c r="I130" s="11">
        <v>173973.6</v>
      </c>
      <c r="J130" s="11">
        <f t="shared" si="16"/>
        <v>88.762040816326532</v>
      </c>
      <c r="K130" s="11">
        <f t="shared" si="17"/>
        <v>88.762040816326532</v>
      </c>
    </row>
    <row r="131" spans="2:11" s="39" customFormat="1" ht="78" x14ac:dyDescent="0.3">
      <c r="B131" s="6" t="s">
        <v>120</v>
      </c>
      <c r="C131" s="27">
        <v>2</v>
      </c>
      <c r="D131" s="7">
        <v>1</v>
      </c>
      <c r="E131" s="8">
        <v>5407</v>
      </c>
      <c r="F131" s="2"/>
      <c r="G131" s="11">
        <f t="shared" ref="G131:I132" si="20">G132</f>
        <v>2755300</v>
      </c>
      <c r="H131" s="11">
        <f t="shared" si="20"/>
        <v>2755300</v>
      </c>
      <c r="I131" s="11">
        <f t="shared" si="20"/>
        <v>2152379.6</v>
      </c>
      <c r="J131" s="11">
        <f t="shared" si="16"/>
        <v>78.117794795485068</v>
      </c>
      <c r="K131" s="11">
        <f t="shared" si="17"/>
        <v>78.117794795485068</v>
      </c>
    </row>
    <row r="132" spans="2:11" s="39" customFormat="1" ht="31.2" x14ac:dyDescent="0.3">
      <c r="B132" s="9" t="s">
        <v>140</v>
      </c>
      <c r="C132" s="27">
        <v>2</v>
      </c>
      <c r="D132" s="7">
        <v>1</v>
      </c>
      <c r="E132" s="8">
        <v>5407</v>
      </c>
      <c r="F132" s="2">
        <v>600</v>
      </c>
      <c r="G132" s="11">
        <f t="shared" si="20"/>
        <v>2755300</v>
      </c>
      <c r="H132" s="11">
        <f t="shared" si="20"/>
        <v>2755300</v>
      </c>
      <c r="I132" s="11">
        <f t="shared" si="20"/>
        <v>2152379.6</v>
      </c>
      <c r="J132" s="11">
        <f t="shared" si="16"/>
        <v>78.117794795485068</v>
      </c>
      <c r="K132" s="11">
        <f t="shared" si="17"/>
        <v>78.117794795485068</v>
      </c>
    </row>
    <row r="133" spans="2:11" s="39" customFormat="1" ht="15.6" x14ac:dyDescent="0.3">
      <c r="B133" s="9" t="s">
        <v>141</v>
      </c>
      <c r="C133" s="27">
        <v>2</v>
      </c>
      <c r="D133" s="7">
        <v>1</v>
      </c>
      <c r="E133" s="8">
        <v>5407</v>
      </c>
      <c r="F133" s="2">
        <v>610</v>
      </c>
      <c r="G133" s="11">
        <v>2755300</v>
      </c>
      <c r="H133" s="11">
        <v>2755300</v>
      </c>
      <c r="I133" s="11">
        <v>2152379.6</v>
      </c>
      <c r="J133" s="11">
        <f t="shared" si="16"/>
        <v>78.117794795485068</v>
      </c>
      <c r="K133" s="11">
        <f t="shared" si="17"/>
        <v>78.117794795485068</v>
      </c>
    </row>
    <row r="134" spans="2:11" s="39" customFormat="1" ht="109.2" x14ac:dyDescent="0.3">
      <c r="B134" s="6" t="s">
        <v>121</v>
      </c>
      <c r="C134" s="27">
        <v>2</v>
      </c>
      <c r="D134" s="7">
        <v>1</v>
      </c>
      <c r="E134" s="8">
        <v>5508</v>
      </c>
      <c r="F134" s="2"/>
      <c r="G134" s="11">
        <f>G135</f>
        <v>46051300</v>
      </c>
      <c r="H134" s="11">
        <f>H135</f>
        <v>46051300</v>
      </c>
      <c r="I134" s="11">
        <f>I135</f>
        <v>39319070.350000001</v>
      </c>
      <c r="J134" s="11">
        <f t="shared" si="16"/>
        <v>85.381021491249982</v>
      </c>
      <c r="K134" s="11">
        <f t="shared" si="17"/>
        <v>85.381021491249982</v>
      </c>
    </row>
    <row r="135" spans="2:11" s="39" customFormat="1" ht="15.6" x14ac:dyDescent="0.3">
      <c r="B135" s="9" t="s">
        <v>241</v>
      </c>
      <c r="C135" s="27">
        <v>2</v>
      </c>
      <c r="D135" s="7">
        <v>1</v>
      </c>
      <c r="E135" s="8">
        <v>5508</v>
      </c>
      <c r="F135" s="2">
        <v>300</v>
      </c>
      <c r="G135" s="11">
        <f>G136+G137</f>
        <v>46051300</v>
      </c>
      <c r="H135" s="11">
        <f>H136+H137</f>
        <v>46051300</v>
      </c>
      <c r="I135" s="11">
        <f>I136+I137</f>
        <v>39319070.350000001</v>
      </c>
      <c r="J135" s="11">
        <f t="shared" si="16"/>
        <v>85.381021491249982</v>
      </c>
      <c r="K135" s="11">
        <f t="shared" si="17"/>
        <v>85.381021491249982</v>
      </c>
    </row>
    <row r="136" spans="2:11" s="39" customFormat="1" ht="15.6" x14ac:dyDescent="0.3">
      <c r="B136" s="9" t="s">
        <v>242</v>
      </c>
      <c r="C136" s="27">
        <v>2</v>
      </c>
      <c r="D136" s="7">
        <v>1</v>
      </c>
      <c r="E136" s="8">
        <v>5508</v>
      </c>
      <c r="F136" s="2">
        <v>310</v>
      </c>
      <c r="G136" s="11">
        <v>45775669.149999999</v>
      </c>
      <c r="H136" s="11">
        <v>45775669.149999999</v>
      </c>
      <c r="I136" s="11">
        <v>39043439.5</v>
      </c>
      <c r="J136" s="11">
        <f t="shared" si="16"/>
        <v>85.292995656842294</v>
      </c>
      <c r="K136" s="11">
        <f t="shared" si="17"/>
        <v>85.292995656842294</v>
      </c>
    </row>
    <row r="137" spans="2:11" s="39" customFormat="1" ht="31.2" x14ac:dyDescent="0.3">
      <c r="B137" s="9" t="s">
        <v>157</v>
      </c>
      <c r="C137" s="27">
        <v>2</v>
      </c>
      <c r="D137" s="7">
        <v>1</v>
      </c>
      <c r="E137" s="8">
        <v>5508</v>
      </c>
      <c r="F137" s="2">
        <v>320</v>
      </c>
      <c r="G137" s="11">
        <v>275630.84999999998</v>
      </c>
      <c r="H137" s="11">
        <v>275630.84999999998</v>
      </c>
      <c r="I137" s="11">
        <v>275630.84999999998</v>
      </c>
      <c r="J137" s="11">
        <f t="shared" si="16"/>
        <v>100</v>
      </c>
      <c r="K137" s="11">
        <f t="shared" si="17"/>
        <v>100</v>
      </c>
    </row>
    <row r="138" spans="2:11" s="39" customFormat="1" ht="62.4" x14ac:dyDescent="0.3">
      <c r="B138" s="6" t="s">
        <v>122</v>
      </c>
      <c r="C138" s="27">
        <v>2</v>
      </c>
      <c r="D138" s="7">
        <v>1</v>
      </c>
      <c r="E138" s="8">
        <v>5509</v>
      </c>
      <c r="F138" s="2"/>
      <c r="G138" s="11">
        <f>G139+G141</f>
        <v>13174800</v>
      </c>
      <c r="H138" s="11">
        <f>H139+H141</f>
        <v>13174800</v>
      </c>
      <c r="I138" s="11">
        <f>I139+I141</f>
        <v>5218727.3499999996</v>
      </c>
      <c r="J138" s="11">
        <f t="shared" si="16"/>
        <v>39.611435088198682</v>
      </c>
      <c r="K138" s="11">
        <f t="shared" si="17"/>
        <v>39.611435088198682</v>
      </c>
    </row>
    <row r="139" spans="2:11" s="39" customFormat="1" ht="62.4" x14ac:dyDescent="0.3">
      <c r="B139" s="9" t="s">
        <v>83</v>
      </c>
      <c r="C139" s="27">
        <v>2</v>
      </c>
      <c r="D139" s="7">
        <v>1</v>
      </c>
      <c r="E139" s="8">
        <v>5509</v>
      </c>
      <c r="F139" s="2">
        <v>100</v>
      </c>
      <c r="G139" s="11">
        <f>G140</f>
        <v>9979372</v>
      </c>
      <c r="H139" s="11">
        <f>H140</f>
        <v>9979372</v>
      </c>
      <c r="I139" s="11">
        <f>I140</f>
        <v>4346448.25</v>
      </c>
      <c r="J139" s="11">
        <f t="shared" si="16"/>
        <v>43.554326364424533</v>
      </c>
      <c r="K139" s="11">
        <f t="shared" si="17"/>
        <v>43.554326364424533</v>
      </c>
    </row>
    <row r="140" spans="2:11" s="39" customFormat="1" ht="31.2" x14ac:dyDescent="0.3">
      <c r="B140" s="9" t="s">
        <v>8</v>
      </c>
      <c r="C140" s="27">
        <v>2</v>
      </c>
      <c r="D140" s="7">
        <v>1</v>
      </c>
      <c r="E140" s="8">
        <v>5509</v>
      </c>
      <c r="F140" s="2">
        <v>120</v>
      </c>
      <c r="G140" s="11">
        <f>9653885.22+325486.78</f>
        <v>9979372</v>
      </c>
      <c r="H140" s="11">
        <f>9653885.22+325486.78</f>
        <v>9979372</v>
      </c>
      <c r="I140" s="11">
        <f>4168061.58+178386.67</f>
        <v>4346448.25</v>
      </c>
      <c r="J140" s="11">
        <f t="shared" si="16"/>
        <v>43.554326364424533</v>
      </c>
      <c r="K140" s="11">
        <f t="shared" si="17"/>
        <v>43.554326364424533</v>
      </c>
    </row>
    <row r="141" spans="2:11" s="39" customFormat="1" ht="31.2" x14ac:dyDescent="0.3">
      <c r="B141" s="9" t="s">
        <v>145</v>
      </c>
      <c r="C141" s="27">
        <v>2</v>
      </c>
      <c r="D141" s="7">
        <v>1</v>
      </c>
      <c r="E141" s="8">
        <v>5509</v>
      </c>
      <c r="F141" s="2">
        <v>200</v>
      </c>
      <c r="G141" s="11">
        <f>G142</f>
        <v>3195428</v>
      </c>
      <c r="H141" s="11">
        <f>H142</f>
        <v>3195428</v>
      </c>
      <c r="I141" s="11">
        <f>I142</f>
        <v>872279.1</v>
      </c>
      <c r="J141" s="11">
        <f t="shared" si="16"/>
        <v>27.297723497446974</v>
      </c>
      <c r="K141" s="11">
        <f t="shared" si="17"/>
        <v>27.297723497446974</v>
      </c>
    </row>
    <row r="142" spans="2:11" s="39" customFormat="1" ht="31.2" x14ac:dyDescent="0.3">
      <c r="B142" s="9" t="s">
        <v>146</v>
      </c>
      <c r="C142" s="27">
        <v>2</v>
      </c>
      <c r="D142" s="7">
        <v>1</v>
      </c>
      <c r="E142" s="8">
        <v>5509</v>
      </c>
      <c r="F142" s="2">
        <v>240</v>
      </c>
      <c r="G142" s="11">
        <v>3195428</v>
      </c>
      <c r="H142" s="11">
        <v>3195428</v>
      </c>
      <c r="I142" s="11">
        <v>872279.1</v>
      </c>
      <c r="J142" s="11">
        <f t="shared" si="16"/>
        <v>27.297723497446974</v>
      </c>
      <c r="K142" s="11">
        <f t="shared" si="17"/>
        <v>27.297723497446974</v>
      </c>
    </row>
    <row r="143" spans="2:11" s="39" customFormat="1" ht="62.4" x14ac:dyDescent="0.3">
      <c r="B143" s="6" t="s">
        <v>123</v>
      </c>
      <c r="C143" s="27">
        <v>2</v>
      </c>
      <c r="D143" s="7">
        <v>1</v>
      </c>
      <c r="E143" s="8">
        <v>5510</v>
      </c>
      <c r="F143" s="2"/>
      <c r="G143" s="11">
        <f t="shared" ref="G143:I144" si="21">G144</f>
        <v>9571200</v>
      </c>
      <c r="H143" s="11">
        <f t="shared" si="21"/>
        <v>9571200</v>
      </c>
      <c r="I143" s="11">
        <f t="shared" si="21"/>
        <v>4044940</v>
      </c>
      <c r="J143" s="11">
        <f t="shared" si="16"/>
        <v>42.261576395854227</v>
      </c>
      <c r="K143" s="11">
        <f t="shared" si="17"/>
        <v>42.261576395854227</v>
      </c>
    </row>
    <row r="144" spans="2:11" s="39" customFormat="1" ht="31.2" x14ac:dyDescent="0.3">
      <c r="B144" s="9" t="s">
        <v>140</v>
      </c>
      <c r="C144" s="27">
        <v>2</v>
      </c>
      <c r="D144" s="7">
        <v>1</v>
      </c>
      <c r="E144" s="8">
        <v>5510</v>
      </c>
      <c r="F144" s="2">
        <v>600</v>
      </c>
      <c r="G144" s="11">
        <f t="shared" si="21"/>
        <v>9571200</v>
      </c>
      <c r="H144" s="11">
        <f t="shared" si="21"/>
        <v>9571200</v>
      </c>
      <c r="I144" s="11">
        <f t="shared" si="21"/>
        <v>4044940</v>
      </c>
      <c r="J144" s="11">
        <f t="shared" si="16"/>
        <v>42.261576395854227</v>
      </c>
      <c r="K144" s="11">
        <f t="shared" si="17"/>
        <v>42.261576395854227</v>
      </c>
    </row>
    <row r="145" spans="2:11" s="39" customFormat="1" ht="15.6" x14ac:dyDescent="0.3">
      <c r="B145" s="9" t="s">
        <v>141</v>
      </c>
      <c r="C145" s="27">
        <v>2</v>
      </c>
      <c r="D145" s="7">
        <v>1</v>
      </c>
      <c r="E145" s="8">
        <v>5510</v>
      </c>
      <c r="F145" s="2">
        <v>610</v>
      </c>
      <c r="G145" s="11">
        <v>9571200</v>
      </c>
      <c r="H145" s="11">
        <v>9571200</v>
      </c>
      <c r="I145" s="11">
        <v>4044940</v>
      </c>
      <c r="J145" s="11">
        <f t="shared" si="16"/>
        <v>42.261576395854227</v>
      </c>
      <c r="K145" s="11">
        <f t="shared" si="17"/>
        <v>42.261576395854227</v>
      </c>
    </row>
    <row r="146" spans="2:11" s="39" customFormat="1" ht="46.8" x14ac:dyDescent="0.3">
      <c r="B146" s="6" t="s">
        <v>155</v>
      </c>
      <c r="C146" s="27">
        <v>2</v>
      </c>
      <c r="D146" s="7">
        <v>2</v>
      </c>
      <c r="E146" s="8">
        <v>0</v>
      </c>
      <c r="F146" s="2"/>
      <c r="G146" s="11">
        <f>G147+G150+G153+G156</f>
        <v>6944000</v>
      </c>
      <c r="H146" s="11">
        <f>H147+H150+H153+H156</f>
        <v>6944000</v>
      </c>
      <c r="I146" s="11">
        <f>I147+I150+I153+I156</f>
        <v>3217411</v>
      </c>
      <c r="J146" s="11">
        <f t="shared" si="16"/>
        <v>46.333683755760369</v>
      </c>
      <c r="K146" s="11">
        <f t="shared" si="17"/>
        <v>46.333683755760369</v>
      </c>
    </row>
    <row r="147" spans="2:11" s="39" customFormat="1" ht="93.6" x14ac:dyDescent="0.3">
      <c r="B147" s="6" t="s">
        <v>156</v>
      </c>
      <c r="C147" s="27">
        <v>2</v>
      </c>
      <c r="D147" s="7">
        <v>2</v>
      </c>
      <c r="E147" s="8">
        <v>3263</v>
      </c>
      <c r="F147" s="2"/>
      <c r="G147" s="11">
        <f t="shared" ref="G147:I148" si="22">G148</f>
        <v>4638000</v>
      </c>
      <c r="H147" s="11">
        <f t="shared" si="22"/>
        <v>4638000</v>
      </c>
      <c r="I147" s="11">
        <f t="shared" si="22"/>
        <v>2332638</v>
      </c>
      <c r="J147" s="11">
        <f t="shared" si="16"/>
        <v>50.294049159120313</v>
      </c>
      <c r="K147" s="11">
        <f t="shared" si="17"/>
        <v>50.294049159120313</v>
      </c>
    </row>
    <row r="148" spans="2:11" s="39" customFormat="1" ht="15.6" x14ac:dyDescent="0.3">
      <c r="B148" s="9" t="s">
        <v>241</v>
      </c>
      <c r="C148" s="27">
        <v>2</v>
      </c>
      <c r="D148" s="7">
        <v>2</v>
      </c>
      <c r="E148" s="8">
        <v>3263</v>
      </c>
      <c r="F148" s="2">
        <v>300</v>
      </c>
      <c r="G148" s="11">
        <f t="shared" si="22"/>
        <v>4638000</v>
      </c>
      <c r="H148" s="11">
        <f t="shared" si="22"/>
        <v>4638000</v>
      </c>
      <c r="I148" s="11">
        <f t="shared" si="22"/>
        <v>2332638</v>
      </c>
      <c r="J148" s="11">
        <f t="shared" si="16"/>
        <v>50.294049159120313</v>
      </c>
      <c r="K148" s="11">
        <f t="shared" si="17"/>
        <v>50.294049159120313</v>
      </c>
    </row>
    <row r="149" spans="2:11" s="39" customFormat="1" ht="31.2" x14ac:dyDescent="0.3">
      <c r="B149" s="9" t="s">
        <v>157</v>
      </c>
      <c r="C149" s="27">
        <v>2</v>
      </c>
      <c r="D149" s="7">
        <v>2</v>
      </c>
      <c r="E149" s="8">
        <v>3263</v>
      </c>
      <c r="F149" s="2">
        <v>320</v>
      </c>
      <c r="G149" s="11">
        <v>4638000</v>
      </c>
      <c r="H149" s="11">
        <v>4638000</v>
      </c>
      <c r="I149" s="11">
        <v>2332638</v>
      </c>
      <c r="J149" s="11">
        <f t="shared" si="16"/>
        <v>50.294049159120313</v>
      </c>
      <c r="K149" s="11">
        <f t="shared" si="17"/>
        <v>50.294049159120313</v>
      </c>
    </row>
    <row r="150" spans="2:11" s="39" customFormat="1" ht="62.4" x14ac:dyDescent="0.3">
      <c r="B150" s="6" t="s">
        <v>158</v>
      </c>
      <c r="C150" s="27">
        <v>2</v>
      </c>
      <c r="D150" s="7">
        <v>2</v>
      </c>
      <c r="E150" s="8">
        <v>3662</v>
      </c>
      <c r="F150" s="2"/>
      <c r="G150" s="11">
        <f t="shared" ref="G150:I151" si="23">G151</f>
        <v>1086000</v>
      </c>
      <c r="H150" s="11">
        <f t="shared" si="23"/>
        <v>1086000</v>
      </c>
      <c r="I150" s="11">
        <f t="shared" si="23"/>
        <v>483000</v>
      </c>
      <c r="J150" s="11">
        <f t="shared" si="16"/>
        <v>44.475138121546962</v>
      </c>
      <c r="K150" s="11">
        <f t="shared" si="17"/>
        <v>44.475138121546962</v>
      </c>
    </row>
    <row r="151" spans="2:11" s="39" customFormat="1" ht="15.6" x14ac:dyDescent="0.3">
      <c r="B151" s="9" t="s">
        <v>241</v>
      </c>
      <c r="C151" s="27">
        <v>2</v>
      </c>
      <c r="D151" s="7">
        <v>2</v>
      </c>
      <c r="E151" s="8">
        <v>3662</v>
      </c>
      <c r="F151" s="2">
        <v>300</v>
      </c>
      <c r="G151" s="11">
        <f t="shared" si="23"/>
        <v>1086000</v>
      </c>
      <c r="H151" s="11">
        <f t="shared" si="23"/>
        <v>1086000</v>
      </c>
      <c r="I151" s="11">
        <f t="shared" si="23"/>
        <v>483000</v>
      </c>
      <c r="J151" s="11">
        <f t="shared" si="16"/>
        <v>44.475138121546962</v>
      </c>
      <c r="K151" s="11">
        <f t="shared" si="17"/>
        <v>44.475138121546962</v>
      </c>
    </row>
    <row r="152" spans="2:11" s="39" customFormat="1" ht="15.6" x14ac:dyDescent="0.3">
      <c r="B152" s="9" t="s">
        <v>159</v>
      </c>
      <c r="C152" s="27">
        <v>2</v>
      </c>
      <c r="D152" s="7">
        <v>2</v>
      </c>
      <c r="E152" s="8">
        <v>3662</v>
      </c>
      <c r="F152" s="1">
        <v>360</v>
      </c>
      <c r="G152" s="11">
        <v>1086000</v>
      </c>
      <c r="H152" s="11">
        <v>1086000</v>
      </c>
      <c r="I152" s="11">
        <v>483000</v>
      </c>
      <c r="J152" s="11">
        <f t="shared" si="16"/>
        <v>44.475138121546962</v>
      </c>
      <c r="K152" s="11">
        <f t="shared" si="17"/>
        <v>44.475138121546962</v>
      </c>
    </row>
    <row r="153" spans="2:11" s="39" customFormat="1" ht="62.4" x14ac:dyDescent="0.3">
      <c r="B153" s="6" t="s">
        <v>197</v>
      </c>
      <c r="C153" s="27">
        <v>2</v>
      </c>
      <c r="D153" s="7">
        <v>2</v>
      </c>
      <c r="E153" s="8">
        <v>7812</v>
      </c>
      <c r="F153" s="2"/>
      <c r="G153" s="11">
        <f t="shared" ref="G153:I154" si="24">G154</f>
        <v>1200000</v>
      </c>
      <c r="H153" s="11">
        <f t="shared" si="24"/>
        <v>1200000</v>
      </c>
      <c r="I153" s="11">
        <f t="shared" si="24"/>
        <v>401773</v>
      </c>
      <c r="J153" s="11">
        <f t="shared" si="16"/>
        <v>33.481083333333331</v>
      </c>
      <c r="K153" s="11">
        <f t="shared" si="17"/>
        <v>33.481083333333331</v>
      </c>
    </row>
    <row r="154" spans="2:11" s="39" customFormat="1" ht="15.6" x14ac:dyDescent="0.3">
      <c r="B154" s="9" t="s">
        <v>90</v>
      </c>
      <c r="C154" s="27">
        <v>2</v>
      </c>
      <c r="D154" s="7">
        <v>2</v>
      </c>
      <c r="E154" s="8">
        <v>7812</v>
      </c>
      <c r="F154" s="2">
        <v>800</v>
      </c>
      <c r="G154" s="11">
        <f t="shared" si="24"/>
        <v>1200000</v>
      </c>
      <c r="H154" s="11">
        <f t="shared" si="24"/>
        <v>1200000</v>
      </c>
      <c r="I154" s="11">
        <f t="shared" si="24"/>
        <v>401773</v>
      </c>
      <c r="J154" s="11">
        <f t="shared" si="16"/>
        <v>33.481083333333331</v>
      </c>
      <c r="K154" s="11">
        <f t="shared" si="17"/>
        <v>33.481083333333331</v>
      </c>
    </row>
    <row r="155" spans="2:11" s="39" customFormat="1" ht="46.8" x14ac:dyDescent="0.3">
      <c r="B155" s="52" t="s">
        <v>160</v>
      </c>
      <c r="C155" s="27">
        <v>2</v>
      </c>
      <c r="D155" s="7">
        <v>2</v>
      </c>
      <c r="E155" s="8">
        <v>7812</v>
      </c>
      <c r="F155" s="5">
        <v>810</v>
      </c>
      <c r="G155" s="11">
        <v>1200000</v>
      </c>
      <c r="H155" s="11">
        <v>1200000</v>
      </c>
      <c r="I155" s="11">
        <v>401773</v>
      </c>
      <c r="J155" s="11">
        <f t="shared" si="16"/>
        <v>33.481083333333331</v>
      </c>
      <c r="K155" s="11">
        <f t="shared" si="17"/>
        <v>33.481083333333331</v>
      </c>
    </row>
    <row r="156" spans="2:11" s="39" customFormat="1" ht="62.4" x14ac:dyDescent="0.3">
      <c r="B156" s="52" t="s">
        <v>198</v>
      </c>
      <c r="C156" s="27">
        <v>2</v>
      </c>
      <c r="D156" s="7">
        <v>2</v>
      </c>
      <c r="E156" s="8">
        <v>9999</v>
      </c>
      <c r="F156" s="5"/>
      <c r="G156" s="11">
        <f t="shared" ref="G156:I157" si="25">G157</f>
        <v>20000</v>
      </c>
      <c r="H156" s="11">
        <f t="shared" si="25"/>
        <v>20000</v>
      </c>
      <c r="I156" s="11">
        <f t="shared" si="25"/>
        <v>0</v>
      </c>
      <c r="J156" s="11">
        <f t="shared" si="16"/>
        <v>0</v>
      </c>
      <c r="K156" s="11">
        <f t="shared" si="17"/>
        <v>0</v>
      </c>
    </row>
    <row r="157" spans="2:11" s="39" customFormat="1" ht="31.2" x14ac:dyDescent="0.3">
      <c r="B157" s="52" t="s">
        <v>145</v>
      </c>
      <c r="C157" s="27">
        <v>2</v>
      </c>
      <c r="D157" s="7">
        <v>2</v>
      </c>
      <c r="E157" s="8">
        <v>9999</v>
      </c>
      <c r="F157" s="54">
        <v>200</v>
      </c>
      <c r="G157" s="11">
        <f t="shared" si="25"/>
        <v>20000</v>
      </c>
      <c r="H157" s="11">
        <f t="shared" si="25"/>
        <v>20000</v>
      </c>
      <c r="I157" s="11">
        <f t="shared" si="25"/>
        <v>0</v>
      </c>
      <c r="J157" s="11">
        <f t="shared" si="16"/>
        <v>0</v>
      </c>
      <c r="K157" s="11">
        <f t="shared" si="17"/>
        <v>0</v>
      </c>
    </row>
    <row r="158" spans="2:11" s="39" customFormat="1" ht="31.2" x14ac:dyDescent="0.3">
      <c r="B158" s="52" t="s">
        <v>146</v>
      </c>
      <c r="C158" s="27">
        <v>2</v>
      </c>
      <c r="D158" s="7">
        <v>2</v>
      </c>
      <c r="E158" s="8">
        <v>9999</v>
      </c>
      <c r="F158" s="54">
        <v>240</v>
      </c>
      <c r="G158" s="11">
        <v>20000</v>
      </c>
      <c r="H158" s="11">
        <v>20000</v>
      </c>
      <c r="I158" s="11">
        <v>0</v>
      </c>
      <c r="J158" s="11">
        <f t="shared" si="16"/>
        <v>0</v>
      </c>
      <c r="K158" s="11">
        <f t="shared" si="17"/>
        <v>0</v>
      </c>
    </row>
    <row r="159" spans="2:11" s="39" customFormat="1" ht="46.8" x14ac:dyDescent="0.3">
      <c r="B159" s="53" t="s">
        <v>161</v>
      </c>
      <c r="C159" s="55">
        <v>2</v>
      </c>
      <c r="D159" s="56">
        <v>3</v>
      </c>
      <c r="E159" s="57">
        <v>0</v>
      </c>
      <c r="F159" s="54"/>
      <c r="G159" s="11">
        <f>G160+G163</f>
        <v>14465400</v>
      </c>
      <c r="H159" s="11">
        <f>H160+H163</f>
        <v>14465400</v>
      </c>
      <c r="I159" s="11">
        <f>I160+I163</f>
        <v>14464045.4</v>
      </c>
      <c r="J159" s="11">
        <f t="shared" si="16"/>
        <v>99.990635585604267</v>
      </c>
      <c r="K159" s="11">
        <f t="shared" si="17"/>
        <v>99.990635585604267</v>
      </c>
    </row>
    <row r="160" spans="2:11" s="39" customFormat="1" ht="109.2" x14ac:dyDescent="0.3">
      <c r="B160" s="6" t="s">
        <v>124</v>
      </c>
      <c r="C160" s="55">
        <v>2</v>
      </c>
      <c r="D160" s="56">
        <v>3</v>
      </c>
      <c r="E160" s="57">
        <v>5511</v>
      </c>
      <c r="F160" s="2"/>
      <c r="G160" s="11">
        <f t="shared" ref="G160:I161" si="26">G161</f>
        <v>14455300</v>
      </c>
      <c r="H160" s="11">
        <f t="shared" si="26"/>
        <v>14455300</v>
      </c>
      <c r="I160" s="11">
        <f t="shared" si="26"/>
        <v>14455287</v>
      </c>
      <c r="J160" s="11">
        <f t="shared" si="16"/>
        <v>99.999910067587678</v>
      </c>
      <c r="K160" s="11">
        <f t="shared" si="17"/>
        <v>99.999910067587678</v>
      </c>
    </row>
    <row r="161" spans="2:11" s="39" customFormat="1" ht="31.2" x14ac:dyDescent="0.3">
      <c r="B161" s="9" t="s">
        <v>145</v>
      </c>
      <c r="C161" s="27">
        <v>2</v>
      </c>
      <c r="D161" s="7">
        <v>3</v>
      </c>
      <c r="E161" s="8">
        <v>5511</v>
      </c>
      <c r="F161" s="2">
        <v>200</v>
      </c>
      <c r="G161" s="11">
        <f t="shared" si="26"/>
        <v>14455300</v>
      </c>
      <c r="H161" s="11">
        <f t="shared" si="26"/>
        <v>14455300</v>
      </c>
      <c r="I161" s="11">
        <f t="shared" si="26"/>
        <v>14455287</v>
      </c>
      <c r="J161" s="11">
        <f t="shared" si="16"/>
        <v>99.999910067587678</v>
      </c>
      <c r="K161" s="11">
        <f t="shared" si="17"/>
        <v>99.999910067587678</v>
      </c>
    </row>
    <row r="162" spans="2:11" s="39" customFormat="1" ht="31.2" x14ac:dyDescent="0.3">
      <c r="B162" s="9" t="s">
        <v>146</v>
      </c>
      <c r="C162" s="27">
        <v>2</v>
      </c>
      <c r="D162" s="7">
        <v>3</v>
      </c>
      <c r="E162" s="8">
        <v>5511</v>
      </c>
      <c r="F162" s="2">
        <v>240</v>
      </c>
      <c r="G162" s="11">
        <v>14455300</v>
      </c>
      <c r="H162" s="11">
        <v>14455300</v>
      </c>
      <c r="I162" s="11">
        <v>14455287</v>
      </c>
      <c r="J162" s="11">
        <f t="shared" si="16"/>
        <v>99.999910067587678</v>
      </c>
      <c r="K162" s="11">
        <f t="shared" si="17"/>
        <v>99.999910067587678</v>
      </c>
    </row>
    <row r="163" spans="2:11" s="39" customFormat="1" ht="109.2" x14ac:dyDescent="0.3">
      <c r="B163" s="6" t="s">
        <v>129</v>
      </c>
      <c r="C163" s="27">
        <v>2</v>
      </c>
      <c r="D163" s="7">
        <v>3</v>
      </c>
      <c r="E163" s="8">
        <v>5512</v>
      </c>
      <c r="F163" s="2"/>
      <c r="G163" s="11">
        <f t="shared" ref="G163:I164" si="27">G164</f>
        <v>10100</v>
      </c>
      <c r="H163" s="11">
        <f t="shared" si="27"/>
        <v>10100</v>
      </c>
      <c r="I163" s="11">
        <f t="shared" si="27"/>
        <v>8758.4</v>
      </c>
      <c r="J163" s="11">
        <f t="shared" si="16"/>
        <v>86.716831683168323</v>
      </c>
      <c r="K163" s="11">
        <f t="shared" si="17"/>
        <v>86.716831683168323</v>
      </c>
    </row>
    <row r="164" spans="2:11" s="39" customFormat="1" ht="15.6" x14ac:dyDescent="0.3">
      <c r="B164" s="9" t="s">
        <v>241</v>
      </c>
      <c r="C164" s="27">
        <v>2</v>
      </c>
      <c r="D164" s="7">
        <v>3</v>
      </c>
      <c r="E164" s="8">
        <v>5512</v>
      </c>
      <c r="F164" s="2">
        <v>300</v>
      </c>
      <c r="G164" s="11">
        <f t="shared" si="27"/>
        <v>10100</v>
      </c>
      <c r="H164" s="11">
        <f t="shared" si="27"/>
        <v>10100</v>
      </c>
      <c r="I164" s="11">
        <f t="shared" si="27"/>
        <v>8758.4</v>
      </c>
      <c r="J164" s="11">
        <f t="shared" si="16"/>
        <v>86.716831683168323</v>
      </c>
      <c r="K164" s="11">
        <f t="shared" si="17"/>
        <v>86.716831683168323</v>
      </c>
    </row>
    <row r="165" spans="2:11" s="39" customFormat="1" ht="31.2" x14ac:dyDescent="0.3">
      <c r="B165" s="9" t="s">
        <v>157</v>
      </c>
      <c r="C165" s="27">
        <v>2</v>
      </c>
      <c r="D165" s="7">
        <v>3</v>
      </c>
      <c r="E165" s="8">
        <v>5512</v>
      </c>
      <c r="F165" s="2">
        <v>320</v>
      </c>
      <c r="G165" s="11">
        <v>10100</v>
      </c>
      <c r="H165" s="11">
        <v>10100</v>
      </c>
      <c r="I165" s="11">
        <v>8758.4</v>
      </c>
      <c r="J165" s="11">
        <f t="shared" si="16"/>
        <v>86.716831683168323</v>
      </c>
      <c r="K165" s="11">
        <f t="shared" si="17"/>
        <v>86.716831683168323</v>
      </c>
    </row>
    <row r="166" spans="2:11" s="39" customFormat="1" ht="31.2" x14ac:dyDescent="0.3">
      <c r="B166" s="6" t="s">
        <v>162</v>
      </c>
      <c r="C166" s="27">
        <v>3</v>
      </c>
      <c r="D166" s="7">
        <v>0</v>
      </c>
      <c r="E166" s="8">
        <v>0</v>
      </c>
      <c r="F166" s="2"/>
      <c r="G166" s="11">
        <f>G167+G170</f>
        <v>1600000</v>
      </c>
      <c r="H166" s="11">
        <f>H167+H170</f>
        <v>1600000</v>
      </c>
      <c r="I166" s="11">
        <f>I167+I170</f>
        <v>78545</v>
      </c>
      <c r="J166" s="11">
        <f t="shared" si="16"/>
        <v>4.9090625000000001</v>
      </c>
      <c r="K166" s="11">
        <f t="shared" si="17"/>
        <v>4.9090625000000001</v>
      </c>
    </row>
    <row r="167" spans="2:11" s="39" customFormat="1" ht="93.6" x14ac:dyDescent="0.3">
      <c r="B167" s="6" t="s">
        <v>163</v>
      </c>
      <c r="C167" s="27">
        <v>3</v>
      </c>
      <c r="D167" s="7">
        <v>0</v>
      </c>
      <c r="E167" s="8">
        <v>2106</v>
      </c>
      <c r="F167" s="2"/>
      <c r="G167" s="11">
        <f t="shared" ref="G167:I168" si="28">G168</f>
        <v>16000</v>
      </c>
      <c r="H167" s="11">
        <f t="shared" si="28"/>
        <v>16000</v>
      </c>
      <c r="I167" s="11">
        <f t="shared" si="28"/>
        <v>785.45</v>
      </c>
      <c r="J167" s="11">
        <f t="shared" si="16"/>
        <v>4.909062500000001</v>
      </c>
      <c r="K167" s="11">
        <f t="shared" si="17"/>
        <v>4.909062500000001</v>
      </c>
    </row>
    <row r="168" spans="2:11" s="39" customFormat="1" ht="31.2" x14ac:dyDescent="0.3">
      <c r="B168" s="9" t="s">
        <v>145</v>
      </c>
      <c r="C168" s="27">
        <v>3</v>
      </c>
      <c r="D168" s="7">
        <v>0</v>
      </c>
      <c r="E168" s="8">
        <v>2106</v>
      </c>
      <c r="F168" s="2">
        <v>200</v>
      </c>
      <c r="G168" s="11">
        <f t="shared" si="28"/>
        <v>16000</v>
      </c>
      <c r="H168" s="11">
        <f t="shared" si="28"/>
        <v>16000</v>
      </c>
      <c r="I168" s="11">
        <f t="shared" si="28"/>
        <v>785.45</v>
      </c>
      <c r="J168" s="11">
        <f t="shared" si="16"/>
        <v>4.909062500000001</v>
      </c>
      <c r="K168" s="11">
        <f t="shared" si="17"/>
        <v>4.909062500000001</v>
      </c>
    </row>
    <row r="169" spans="2:11" s="39" customFormat="1" ht="31.2" x14ac:dyDescent="0.3">
      <c r="B169" s="9" t="s">
        <v>146</v>
      </c>
      <c r="C169" s="27">
        <v>3</v>
      </c>
      <c r="D169" s="7">
        <v>0</v>
      </c>
      <c r="E169" s="8">
        <v>2106</v>
      </c>
      <c r="F169" s="2">
        <v>240</v>
      </c>
      <c r="G169" s="11">
        <v>16000</v>
      </c>
      <c r="H169" s="11">
        <v>16000</v>
      </c>
      <c r="I169" s="11">
        <v>785.45</v>
      </c>
      <c r="J169" s="11">
        <f t="shared" si="16"/>
        <v>4.909062500000001</v>
      </c>
      <c r="K169" s="11">
        <f t="shared" si="17"/>
        <v>4.909062500000001</v>
      </c>
    </row>
    <row r="170" spans="2:11" s="39" customFormat="1" ht="93.6" x14ac:dyDescent="0.3">
      <c r="B170" s="9" t="s">
        <v>199</v>
      </c>
      <c r="C170" s="27">
        <v>3</v>
      </c>
      <c r="D170" s="7">
        <v>0</v>
      </c>
      <c r="E170" s="8">
        <v>5431</v>
      </c>
      <c r="F170" s="2"/>
      <c r="G170" s="11">
        <f t="shared" ref="G170:I171" si="29">G171</f>
        <v>1584000</v>
      </c>
      <c r="H170" s="11">
        <f t="shared" si="29"/>
        <v>1584000</v>
      </c>
      <c r="I170" s="11">
        <f t="shared" si="29"/>
        <v>77759.55</v>
      </c>
      <c r="J170" s="11">
        <f t="shared" si="16"/>
        <v>4.9090625000000001</v>
      </c>
      <c r="K170" s="11">
        <f t="shared" si="17"/>
        <v>4.9090625000000001</v>
      </c>
    </row>
    <row r="171" spans="2:11" s="39" customFormat="1" ht="31.2" x14ac:dyDescent="0.3">
      <c r="B171" s="9" t="s">
        <v>145</v>
      </c>
      <c r="C171" s="27">
        <v>3</v>
      </c>
      <c r="D171" s="7">
        <v>0</v>
      </c>
      <c r="E171" s="8">
        <v>5431</v>
      </c>
      <c r="F171" s="2">
        <v>200</v>
      </c>
      <c r="G171" s="11">
        <f t="shared" si="29"/>
        <v>1584000</v>
      </c>
      <c r="H171" s="11">
        <f t="shared" si="29"/>
        <v>1584000</v>
      </c>
      <c r="I171" s="11">
        <f t="shared" si="29"/>
        <v>77759.55</v>
      </c>
      <c r="J171" s="11">
        <f t="shared" si="16"/>
        <v>4.9090625000000001</v>
      </c>
      <c r="K171" s="11">
        <f t="shared" si="17"/>
        <v>4.9090625000000001</v>
      </c>
    </row>
    <row r="172" spans="2:11" s="39" customFormat="1" ht="31.2" x14ac:dyDescent="0.3">
      <c r="B172" s="9" t="s">
        <v>146</v>
      </c>
      <c r="C172" s="27">
        <v>3</v>
      </c>
      <c r="D172" s="7">
        <v>0</v>
      </c>
      <c r="E172" s="8">
        <v>5431</v>
      </c>
      <c r="F172" s="2">
        <v>240</v>
      </c>
      <c r="G172" s="11">
        <v>1584000</v>
      </c>
      <c r="H172" s="11">
        <v>1584000</v>
      </c>
      <c r="I172" s="11">
        <v>77759.55</v>
      </c>
      <c r="J172" s="11">
        <f t="shared" si="16"/>
        <v>4.9090625000000001</v>
      </c>
      <c r="K172" s="11">
        <f t="shared" si="17"/>
        <v>4.9090625000000001</v>
      </c>
    </row>
    <row r="173" spans="2:11" s="39" customFormat="1" ht="46.8" x14ac:dyDescent="0.3">
      <c r="B173" s="6" t="s">
        <v>164</v>
      </c>
      <c r="C173" s="27">
        <v>4</v>
      </c>
      <c r="D173" s="7">
        <v>0</v>
      </c>
      <c r="E173" s="8">
        <v>0</v>
      </c>
      <c r="F173" s="2"/>
      <c r="G173" s="11">
        <f>G174+G204+G220+G224</f>
        <v>234415336.01999998</v>
      </c>
      <c r="H173" s="11">
        <f>H174+H204+H220+H224</f>
        <v>234415336.01999998</v>
      </c>
      <c r="I173" s="11">
        <f>I174+I204+I220+I224</f>
        <v>146292763.91</v>
      </c>
      <c r="J173" s="11">
        <f t="shared" si="16"/>
        <v>62.407505581255364</v>
      </c>
      <c r="K173" s="11">
        <f t="shared" si="17"/>
        <v>62.407505581255364</v>
      </c>
    </row>
    <row r="174" spans="2:11" s="39" customFormat="1" ht="62.4" x14ac:dyDescent="0.3">
      <c r="B174" s="6" t="s">
        <v>165</v>
      </c>
      <c r="C174" s="27">
        <v>4</v>
      </c>
      <c r="D174" s="7">
        <v>1</v>
      </c>
      <c r="E174" s="8">
        <v>0</v>
      </c>
      <c r="F174" s="2"/>
      <c r="G174" s="11">
        <f>G175+G178+G185+G188+G197+G194+G200+G191+G182</f>
        <v>129356381.56</v>
      </c>
      <c r="H174" s="11">
        <f>H175+H178+H185+H188+H197+H194+H200+H191+H182</f>
        <v>129356381.56</v>
      </c>
      <c r="I174" s="11">
        <f>I175+I178+I185+I188+I197+I194+I200+I191+I182</f>
        <v>77136426.469999999</v>
      </c>
      <c r="J174" s="11">
        <f t="shared" si="16"/>
        <v>59.630940151353443</v>
      </c>
      <c r="K174" s="11">
        <f t="shared" si="17"/>
        <v>59.630940151353443</v>
      </c>
    </row>
    <row r="175" spans="2:11" s="39" customFormat="1" ht="93.6" x14ac:dyDescent="0.3">
      <c r="B175" s="6" t="s">
        <v>166</v>
      </c>
      <c r="C175" s="27">
        <v>4</v>
      </c>
      <c r="D175" s="7">
        <v>1</v>
      </c>
      <c r="E175" s="8">
        <v>59</v>
      </c>
      <c r="F175" s="2"/>
      <c r="G175" s="11">
        <f t="shared" ref="G175:I176" si="30">G176</f>
        <v>51169908</v>
      </c>
      <c r="H175" s="11">
        <f t="shared" si="30"/>
        <v>51169908</v>
      </c>
      <c r="I175" s="11">
        <f t="shared" si="30"/>
        <v>37414814.100000001</v>
      </c>
      <c r="J175" s="11">
        <f t="shared" si="16"/>
        <v>73.118783211414026</v>
      </c>
      <c r="K175" s="11">
        <f t="shared" si="17"/>
        <v>73.118783211414026</v>
      </c>
    </row>
    <row r="176" spans="2:11" s="39" customFormat="1" ht="31.2" x14ac:dyDescent="0.3">
      <c r="B176" s="9" t="s">
        <v>140</v>
      </c>
      <c r="C176" s="27">
        <v>4</v>
      </c>
      <c r="D176" s="7">
        <v>1</v>
      </c>
      <c r="E176" s="8">
        <v>59</v>
      </c>
      <c r="F176" s="2">
        <v>600</v>
      </c>
      <c r="G176" s="11">
        <f t="shared" si="30"/>
        <v>51169908</v>
      </c>
      <c r="H176" s="11">
        <f t="shared" si="30"/>
        <v>51169908</v>
      </c>
      <c r="I176" s="11">
        <f t="shared" si="30"/>
        <v>37414814.100000001</v>
      </c>
      <c r="J176" s="11">
        <f t="shared" ref="J176:J243" si="31">I176/G176*100</f>
        <v>73.118783211414026</v>
      </c>
      <c r="K176" s="11">
        <f t="shared" ref="K176:K243" si="32">I176/H176*100</f>
        <v>73.118783211414026</v>
      </c>
    </row>
    <row r="177" spans="2:11" s="39" customFormat="1" ht="15.6" x14ac:dyDescent="0.3">
      <c r="B177" s="9" t="s">
        <v>142</v>
      </c>
      <c r="C177" s="27">
        <v>4</v>
      </c>
      <c r="D177" s="7">
        <v>1</v>
      </c>
      <c r="E177" s="8">
        <v>59</v>
      </c>
      <c r="F177" s="2">
        <v>620</v>
      </c>
      <c r="G177" s="11">
        <v>51169908</v>
      </c>
      <c r="H177" s="11">
        <v>51169908</v>
      </c>
      <c r="I177" s="11">
        <v>37414814.100000001</v>
      </c>
      <c r="J177" s="11">
        <f t="shared" si="31"/>
        <v>73.118783211414026</v>
      </c>
      <c r="K177" s="11">
        <f t="shared" si="32"/>
        <v>73.118783211414026</v>
      </c>
    </row>
    <row r="178" spans="2:11" s="39" customFormat="1" ht="93.6" x14ac:dyDescent="0.3">
      <c r="B178" s="6" t="s">
        <v>261</v>
      </c>
      <c r="C178" s="27">
        <v>4</v>
      </c>
      <c r="D178" s="7">
        <v>1</v>
      </c>
      <c r="E178" s="8">
        <v>2108</v>
      </c>
      <c r="F178" s="2"/>
      <c r="G178" s="11">
        <f>G179</f>
        <v>519937.54</v>
      </c>
      <c r="H178" s="11">
        <f>H179</f>
        <v>519937.54</v>
      </c>
      <c r="I178" s="11">
        <f>I179</f>
        <v>404746</v>
      </c>
      <c r="J178" s="11">
        <f t="shared" si="31"/>
        <v>77.845119627253695</v>
      </c>
      <c r="K178" s="11">
        <f t="shared" si="32"/>
        <v>77.845119627253695</v>
      </c>
    </row>
    <row r="179" spans="2:11" s="39" customFormat="1" ht="31.2" x14ac:dyDescent="0.3">
      <c r="B179" s="9" t="s">
        <v>140</v>
      </c>
      <c r="C179" s="27">
        <v>4</v>
      </c>
      <c r="D179" s="7">
        <v>1</v>
      </c>
      <c r="E179" s="8">
        <v>2108</v>
      </c>
      <c r="F179" s="2">
        <v>600</v>
      </c>
      <c r="G179" s="11">
        <f>G180+G181</f>
        <v>519937.54</v>
      </c>
      <c r="H179" s="11">
        <f>H180+H181</f>
        <v>519937.54</v>
      </c>
      <c r="I179" s="11">
        <f>I180+I181</f>
        <v>404746</v>
      </c>
      <c r="J179" s="11">
        <f t="shared" si="31"/>
        <v>77.845119627253695</v>
      </c>
      <c r="K179" s="11">
        <f t="shared" si="32"/>
        <v>77.845119627253695</v>
      </c>
    </row>
    <row r="180" spans="2:11" s="39" customFormat="1" ht="15.6" x14ac:dyDescent="0.3">
      <c r="B180" s="9" t="s">
        <v>141</v>
      </c>
      <c r="C180" s="27">
        <v>4</v>
      </c>
      <c r="D180" s="7">
        <v>1</v>
      </c>
      <c r="E180" s="8">
        <v>2108</v>
      </c>
      <c r="F180" s="2">
        <v>610</v>
      </c>
      <c r="G180" s="11">
        <v>106800</v>
      </c>
      <c r="H180" s="11">
        <v>106800</v>
      </c>
      <c r="I180" s="11">
        <v>0</v>
      </c>
      <c r="J180" s="11">
        <f t="shared" si="31"/>
        <v>0</v>
      </c>
      <c r="K180" s="11">
        <f t="shared" si="32"/>
        <v>0</v>
      </c>
    </row>
    <row r="181" spans="2:11" s="39" customFormat="1" ht="15.6" x14ac:dyDescent="0.3">
      <c r="B181" s="9" t="s">
        <v>142</v>
      </c>
      <c r="C181" s="27">
        <v>4</v>
      </c>
      <c r="D181" s="7">
        <v>1</v>
      </c>
      <c r="E181" s="8">
        <v>2108</v>
      </c>
      <c r="F181" s="2">
        <v>620</v>
      </c>
      <c r="G181" s="11">
        <v>413137.54</v>
      </c>
      <c r="H181" s="11">
        <v>413137.54</v>
      </c>
      <c r="I181" s="11">
        <v>404746</v>
      </c>
      <c r="J181" s="11">
        <v>0</v>
      </c>
      <c r="K181" s="11">
        <v>0</v>
      </c>
    </row>
    <row r="182" spans="2:11" s="39" customFormat="1" ht="78" x14ac:dyDescent="0.3">
      <c r="B182" s="9" t="s">
        <v>105</v>
      </c>
      <c r="C182" s="27">
        <v>4</v>
      </c>
      <c r="D182" s="7">
        <v>1</v>
      </c>
      <c r="E182" s="8">
        <v>4207</v>
      </c>
      <c r="F182" s="2"/>
      <c r="G182" s="11">
        <f t="shared" ref="G182:I183" si="33">G183</f>
        <v>72702336.019999996</v>
      </c>
      <c r="H182" s="11">
        <f t="shared" si="33"/>
        <v>72702336.019999996</v>
      </c>
      <c r="I182" s="11">
        <f t="shared" si="33"/>
        <v>37029565.450000003</v>
      </c>
      <c r="J182" s="11">
        <f t="shared" si="31"/>
        <v>50.933116426703783</v>
      </c>
      <c r="K182" s="11">
        <f t="shared" si="32"/>
        <v>50.933116426703783</v>
      </c>
    </row>
    <row r="183" spans="2:11" s="39" customFormat="1" ht="31.2" x14ac:dyDescent="0.3">
      <c r="B183" s="9" t="s">
        <v>48</v>
      </c>
      <c r="C183" s="27">
        <v>4</v>
      </c>
      <c r="D183" s="7">
        <v>1</v>
      </c>
      <c r="E183" s="8">
        <v>4207</v>
      </c>
      <c r="F183" s="2">
        <v>400</v>
      </c>
      <c r="G183" s="11">
        <f t="shared" si="33"/>
        <v>72702336.019999996</v>
      </c>
      <c r="H183" s="11">
        <f t="shared" si="33"/>
        <v>72702336.019999996</v>
      </c>
      <c r="I183" s="11">
        <f t="shared" si="33"/>
        <v>37029565.450000003</v>
      </c>
      <c r="J183" s="11">
        <f t="shared" si="31"/>
        <v>50.933116426703783</v>
      </c>
      <c r="K183" s="11">
        <f t="shared" si="32"/>
        <v>50.933116426703783</v>
      </c>
    </row>
    <row r="184" spans="2:11" s="39" customFormat="1" ht="15.6" x14ac:dyDescent="0.3">
      <c r="B184" s="9" t="s">
        <v>49</v>
      </c>
      <c r="C184" s="27">
        <v>4</v>
      </c>
      <c r="D184" s="7">
        <v>1</v>
      </c>
      <c r="E184" s="8">
        <v>4207</v>
      </c>
      <c r="F184" s="2">
        <v>410</v>
      </c>
      <c r="G184" s="11">
        <v>72702336.019999996</v>
      </c>
      <c r="H184" s="11">
        <v>72702336.019999996</v>
      </c>
      <c r="I184" s="11">
        <v>37029565.450000003</v>
      </c>
      <c r="J184" s="11">
        <f t="shared" si="31"/>
        <v>50.933116426703783</v>
      </c>
      <c r="K184" s="11">
        <f t="shared" si="32"/>
        <v>50.933116426703783</v>
      </c>
    </row>
    <row r="185" spans="2:11" s="39" customFormat="1" ht="109.2" x14ac:dyDescent="0.3">
      <c r="B185" s="6" t="s">
        <v>219</v>
      </c>
      <c r="C185" s="27">
        <v>4</v>
      </c>
      <c r="D185" s="7">
        <v>1</v>
      </c>
      <c r="E185" s="8">
        <v>5144</v>
      </c>
      <c r="F185" s="2"/>
      <c r="G185" s="11">
        <f t="shared" ref="G185:I186" si="34">G186</f>
        <v>10000</v>
      </c>
      <c r="H185" s="11">
        <f t="shared" si="34"/>
        <v>10000</v>
      </c>
      <c r="I185" s="11">
        <f t="shared" si="34"/>
        <v>10000</v>
      </c>
      <c r="J185" s="11">
        <f t="shared" si="31"/>
        <v>100</v>
      </c>
      <c r="K185" s="11">
        <f t="shared" si="32"/>
        <v>100</v>
      </c>
    </row>
    <row r="186" spans="2:11" s="39" customFormat="1" ht="31.2" x14ac:dyDescent="0.3">
      <c r="B186" s="9" t="s">
        <v>140</v>
      </c>
      <c r="C186" s="27">
        <v>4</v>
      </c>
      <c r="D186" s="7">
        <v>1</v>
      </c>
      <c r="E186" s="8">
        <v>5144</v>
      </c>
      <c r="F186" s="2">
        <v>600</v>
      </c>
      <c r="G186" s="11">
        <f t="shared" si="34"/>
        <v>10000</v>
      </c>
      <c r="H186" s="11">
        <f t="shared" si="34"/>
        <v>10000</v>
      </c>
      <c r="I186" s="11">
        <f t="shared" si="34"/>
        <v>10000</v>
      </c>
      <c r="J186" s="11">
        <f t="shared" si="31"/>
        <v>100</v>
      </c>
      <c r="K186" s="11">
        <f t="shared" si="32"/>
        <v>100</v>
      </c>
    </row>
    <row r="187" spans="2:11" s="39" customFormat="1" ht="15.6" x14ac:dyDescent="0.3">
      <c r="B187" s="9" t="s">
        <v>142</v>
      </c>
      <c r="C187" s="27">
        <v>4</v>
      </c>
      <c r="D187" s="7">
        <v>1</v>
      </c>
      <c r="E187" s="8">
        <v>5144</v>
      </c>
      <c r="F187" s="2">
        <v>620</v>
      </c>
      <c r="G187" s="11">
        <v>10000</v>
      </c>
      <c r="H187" s="11">
        <v>10000</v>
      </c>
      <c r="I187" s="11">
        <v>10000</v>
      </c>
      <c r="J187" s="11">
        <f t="shared" si="31"/>
        <v>100</v>
      </c>
      <c r="K187" s="11">
        <f t="shared" si="32"/>
        <v>100</v>
      </c>
    </row>
    <row r="188" spans="2:11" s="39" customFormat="1" ht="109.2" x14ac:dyDescent="0.3">
      <c r="B188" s="6" t="s">
        <v>220</v>
      </c>
      <c r="C188" s="27">
        <v>4</v>
      </c>
      <c r="D188" s="7">
        <v>1</v>
      </c>
      <c r="E188" s="8">
        <v>5417</v>
      </c>
      <c r="F188" s="2"/>
      <c r="G188" s="11">
        <f>G189</f>
        <v>605200</v>
      </c>
      <c r="H188" s="11">
        <f>H189</f>
        <v>605200</v>
      </c>
      <c r="I188" s="11">
        <f>I189+I191</f>
        <v>0</v>
      </c>
      <c r="J188" s="11">
        <f t="shared" si="31"/>
        <v>0</v>
      </c>
      <c r="K188" s="11">
        <f t="shared" si="32"/>
        <v>0</v>
      </c>
    </row>
    <row r="189" spans="2:11" s="39" customFormat="1" ht="31.2" x14ac:dyDescent="0.3">
      <c r="B189" s="9" t="s">
        <v>140</v>
      </c>
      <c r="C189" s="27">
        <v>4</v>
      </c>
      <c r="D189" s="7">
        <v>1</v>
      </c>
      <c r="E189" s="8">
        <v>5417</v>
      </c>
      <c r="F189" s="2">
        <v>600</v>
      </c>
      <c r="G189" s="11">
        <f>G190</f>
        <v>605200</v>
      </c>
      <c r="H189" s="11">
        <f>H190</f>
        <v>605200</v>
      </c>
      <c r="I189" s="11">
        <f>I190</f>
        <v>0</v>
      </c>
      <c r="J189" s="11">
        <f t="shared" si="31"/>
        <v>0</v>
      </c>
      <c r="K189" s="11">
        <f t="shared" si="32"/>
        <v>0</v>
      </c>
    </row>
    <row r="190" spans="2:11" s="39" customFormat="1" ht="15.6" x14ac:dyDescent="0.3">
      <c r="B190" s="9" t="s">
        <v>141</v>
      </c>
      <c r="C190" s="27">
        <v>4</v>
      </c>
      <c r="D190" s="7">
        <v>1</v>
      </c>
      <c r="E190" s="8">
        <v>5417</v>
      </c>
      <c r="F190" s="2">
        <v>610</v>
      </c>
      <c r="G190" s="11">
        <v>605200</v>
      </c>
      <c r="H190" s="11">
        <v>605200</v>
      </c>
      <c r="I190" s="11">
        <v>0</v>
      </c>
      <c r="J190" s="11">
        <f t="shared" si="31"/>
        <v>0</v>
      </c>
      <c r="K190" s="11">
        <f t="shared" si="32"/>
        <v>0</v>
      </c>
    </row>
    <row r="191" spans="2:11" s="39" customFormat="1" ht="78" x14ac:dyDescent="0.3">
      <c r="B191" s="9" t="s">
        <v>67</v>
      </c>
      <c r="C191" s="27">
        <v>4</v>
      </c>
      <c r="D191" s="7">
        <v>1</v>
      </c>
      <c r="E191" s="8">
        <v>5418</v>
      </c>
      <c r="F191" s="2"/>
      <c r="G191" s="11">
        <f>G192</f>
        <v>66800</v>
      </c>
      <c r="H191" s="11">
        <f>H192</f>
        <v>66800</v>
      </c>
      <c r="I191" s="11">
        <f>I192+I193</f>
        <v>0</v>
      </c>
      <c r="J191" s="11">
        <f t="shared" si="31"/>
        <v>0</v>
      </c>
      <c r="K191" s="11">
        <f t="shared" si="32"/>
        <v>0</v>
      </c>
    </row>
    <row r="192" spans="2:11" s="39" customFormat="1" ht="31.2" x14ac:dyDescent="0.3">
      <c r="B192" s="9" t="s">
        <v>140</v>
      </c>
      <c r="C192" s="27">
        <v>4</v>
      </c>
      <c r="D192" s="7">
        <v>1</v>
      </c>
      <c r="E192" s="8">
        <v>5418</v>
      </c>
      <c r="F192" s="2">
        <v>600</v>
      </c>
      <c r="G192" s="11">
        <f>G193</f>
        <v>66800</v>
      </c>
      <c r="H192" s="11">
        <f>H193</f>
        <v>66800</v>
      </c>
      <c r="I192" s="11">
        <f>I193</f>
        <v>0</v>
      </c>
      <c r="J192" s="11">
        <f t="shared" si="31"/>
        <v>0</v>
      </c>
      <c r="K192" s="11">
        <f t="shared" si="32"/>
        <v>0</v>
      </c>
    </row>
    <row r="193" spans="2:11" s="39" customFormat="1" ht="15.6" x14ac:dyDescent="0.3">
      <c r="B193" s="9" t="s">
        <v>142</v>
      </c>
      <c r="C193" s="27">
        <v>4</v>
      </c>
      <c r="D193" s="7">
        <v>1</v>
      </c>
      <c r="E193" s="8">
        <v>5418</v>
      </c>
      <c r="F193" s="2">
        <v>620</v>
      </c>
      <c r="G193" s="11">
        <v>66800</v>
      </c>
      <c r="H193" s="11">
        <v>66800</v>
      </c>
      <c r="I193" s="11">
        <v>0</v>
      </c>
      <c r="J193" s="11">
        <f t="shared" si="31"/>
        <v>0</v>
      </c>
      <c r="K193" s="11">
        <f t="shared" si="32"/>
        <v>0</v>
      </c>
    </row>
    <row r="194" spans="2:11" s="39" customFormat="1" ht="171.6" x14ac:dyDescent="0.3">
      <c r="B194" s="9" t="s">
        <v>68</v>
      </c>
      <c r="C194" s="27">
        <v>4</v>
      </c>
      <c r="D194" s="7">
        <v>1</v>
      </c>
      <c r="E194" s="8">
        <v>5471</v>
      </c>
      <c r="F194" s="2"/>
      <c r="G194" s="11">
        <f t="shared" ref="G194:I195" si="35">G195</f>
        <v>2586200</v>
      </c>
      <c r="H194" s="11">
        <f t="shared" si="35"/>
        <v>2586200</v>
      </c>
      <c r="I194" s="11">
        <f t="shared" si="35"/>
        <v>1455000</v>
      </c>
      <c r="J194" s="11">
        <f t="shared" si="31"/>
        <v>56.260150027066736</v>
      </c>
      <c r="K194" s="11">
        <f t="shared" si="32"/>
        <v>56.260150027066736</v>
      </c>
    </row>
    <row r="195" spans="2:11" s="39" customFormat="1" ht="31.2" x14ac:dyDescent="0.3">
      <c r="B195" s="9" t="s">
        <v>140</v>
      </c>
      <c r="C195" s="27">
        <v>4</v>
      </c>
      <c r="D195" s="7">
        <v>1</v>
      </c>
      <c r="E195" s="8">
        <v>5471</v>
      </c>
      <c r="F195" s="2">
        <v>600</v>
      </c>
      <c r="G195" s="11">
        <f t="shared" si="35"/>
        <v>2586200</v>
      </c>
      <c r="H195" s="11">
        <f t="shared" si="35"/>
        <v>2586200</v>
      </c>
      <c r="I195" s="11">
        <f t="shared" si="35"/>
        <v>1455000</v>
      </c>
      <c r="J195" s="11">
        <f t="shared" si="31"/>
        <v>56.260150027066736</v>
      </c>
      <c r="K195" s="11">
        <f t="shared" si="32"/>
        <v>56.260150027066736</v>
      </c>
    </row>
    <row r="196" spans="2:11" s="39" customFormat="1" ht="15.6" x14ac:dyDescent="0.3">
      <c r="B196" s="9" t="s">
        <v>142</v>
      </c>
      <c r="C196" s="27">
        <v>4</v>
      </c>
      <c r="D196" s="7">
        <v>1</v>
      </c>
      <c r="E196" s="8">
        <v>5471</v>
      </c>
      <c r="F196" s="2">
        <v>620</v>
      </c>
      <c r="G196" s="11">
        <v>2586200</v>
      </c>
      <c r="H196" s="11">
        <v>2586200</v>
      </c>
      <c r="I196" s="11">
        <v>1455000</v>
      </c>
      <c r="J196" s="11">
        <f t="shared" si="31"/>
        <v>56.260150027066736</v>
      </c>
      <c r="K196" s="11">
        <f t="shared" si="32"/>
        <v>56.260150027066736</v>
      </c>
    </row>
    <row r="197" spans="2:11" s="39" customFormat="1" ht="124.8" x14ac:dyDescent="0.3">
      <c r="B197" s="6" t="s">
        <v>130</v>
      </c>
      <c r="C197" s="27">
        <v>4</v>
      </c>
      <c r="D197" s="7">
        <v>1</v>
      </c>
      <c r="E197" s="8">
        <v>5517</v>
      </c>
      <c r="F197" s="2"/>
      <c r="G197" s="11">
        <f t="shared" ref="G197:I198" si="36">G198</f>
        <v>170500</v>
      </c>
      <c r="H197" s="11">
        <f t="shared" si="36"/>
        <v>170500</v>
      </c>
      <c r="I197" s="11">
        <f t="shared" si="36"/>
        <v>15093.8</v>
      </c>
      <c r="J197" s="11">
        <f t="shared" si="31"/>
        <v>8.8526686217008788</v>
      </c>
      <c r="K197" s="11">
        <f t="shared" si="32"/>
        <v>8.8526686217008788</v>
      </c>
    </row>
    <row r="198" spans="2:11" s="39" customFormat="1" ht="31.2" x14ac:dyDescent="0.3">
      <c r="B198" s="9" t="s">
        <v>145</v>
      </c>
      <c r="C198" s="27">
        <v>4</v>
      </c>
      <c r="D198" s="7">
        <v>1</v>
      </c>
      <c r="E198" s="8">
        <v>5517</v>
      </c>
      <c r="F198" s="2">
        <v>200</v>
      </c>
      <c r="G198" s="11">
        <f t="shared" si="36"/>
        <v>170500</v>
      </c>
      <c r="H198" s="11">
        <f t="shared" si="36"/>
        <v>170500</v>
      </c>
      <c r="I198" s="11">
        <f t="shared" si="36"/>
        <v>15093.8</v>
      </c>
      <c r="J198" s="11">
        <f t="shared" si="31"/>
        <v>8.8526686217008788</v>
      </c>
      <c r="K198" s="11">
        <f t="shared" si="32"/>
        <v>8.8526686217008788</v>
      </c>
    </row>
    <row r="199" spans="2:11" s="39" customFormat="1" ht="31.2" x14ac:dyDescent="0.3">
      <c r="B199" s="9" t="s">
        <v>146</v>
      </c>
      <c r="C199" s="27">
        <v>4</v>
      </c>
      <c r="D199" s="7">
        <v>1</v>
      </c>
      <c r="E199" s="8">
        <v>5517</v>
      </c>
      <c r="F199" s="2">
        <v>240</v>
      </c>
      <c r="G199" s="11">
        <v>170500</v>
      </c>
      <c r="H199" s="11">
        <v>170500</v>
      </c>
      <c r="I199" s="11">
        <v>15093.8</v>
      </c>
      <c r="J199" s="11">
        <f t="shared" si="31"/>
        <v>8.8526686217008788</v>
      </c>
      <c r="K199" s="11">
        <f t="shared" si="32"/>
        <v>8.8526686217008788</v>
      </c>
    </row>
    <row r="200" spans="2:11" s="39" customFormat="1" ht="78" x14ac:dyDescent="0.3">
      <c r="B200" s="9" t="s">
        <v>257</v>
      </c>
      <c r="C200" s="27">
        <v>4</v>
      </c>
      <c r="D200" s="7">
        <v>1</v>
      </c>
      <c r="E200" s="8">
        <v>9999</v>
      </c>
      <c r="F200" s="1"/>
      <c r="G200" s="11">
        <f>G201</f>
        <v>1525500</v>
      </c>
      <c r="H200" s="11">
        <f>H201</f>
        <v>1525500</v>
      </c>
      <c r="I200" s="11">
        <f>I201</f>
        <v>807207.12</v>
      </c>
      <c r="J200" s="11">
        <f t="shared" si="31"/>
        <v>52.914265486725668</v>
      </c>
      <c r="K200" s="11">
        <f t="shared" si="32"/>
        <v>52.914265486725668</v>
      </c>
    </row>
    <row r="201" spans="2:11" s="39" customFormat="1" ht="31.2" x14ac:dyDescent="0.3">
      <c r="B201" s="9" t="s">
        <v>140</v>
      </c>
      <c r="C201" s="27">
        <v>4</v>
      </c>
      <c r="D201" s="7">
        <v>1</v>
      </c>
      <c r="E201" s="8">
        <v>9999</v>
      </c>
      <c r="F201" s="1">
        <v>600</v>
      </c>
      <c r="G201" s="11">
        <f>G202+G203</f>
        <v>1525500</v>
      </c>
      <c r="H201" s="11">
        <f>H202+H203</f>
        <v>1525500</v>
      </c>
      <c r="I201" s="11">
        <f>I202+I203</f>
        <v>807207.12</v>
      </c>
      <c r="J201" s="11">
        <f t="shared" si="31"/>
        <v>52.914265486725668</v>
      </c>
      <c r="K201" s="11">
        <f t="shared" si="32"/>
        <v>52.914265486725668</v>
      </c>
    </row>
    <row r="202" spans="2:11" s="39" customFormat="1" ht="15.6" x14ac:dyDescent="0.3">
      <c r="B202" s="9" t="s">
        <v>141</v>
      </c>
      <c r="C202" s="27">
        <v>4</v>
      </c>
      <c r="D202" s="7">
        <v>1</v>
      </c>
      <c r="E202" s="8">
        <v>9999</v>
      </c>
      <c r="F202" s="1">
        <v>610</v>
      </c>
      <c r="G202" s="11">
        <v>100000</v>
      </c>
      <c r="H202" s="11">
        <v>100000</v>
      </c>
      <c r="I202" s="11">
        <v>21720</v>
      </c>
      <c r="J202" s="11">
        <f t="shared" si="31"/>
        <v>21.72</v>
      </c>
      <c r="K202" s="11">
        <f t="shared" si="32"/>
        <v>21.72</v>
      </c>
    </row>
    <row r="203" spans="2:11" s="39" customFormat="1" ht="15.6" x14ac:dyDescent="0.3">
      <c r="B203" s="9" t="s">
        <v>142</v>
      </c>
      <c r="C203" s="27">
        <v>4</v>
      </c>
      <c r="D203" s="7">
        <v>1</v>
      </c>
      <c r="E203" s="8">
        <v>9999</v>
      </c>
      <c r="F203" s="1">
        <v>620</v>
      </c>
      <c r="G203" s="11">
        <v>1425500</v>
      </c>
      <c r="H203" s="11">
        <v>1425500</v>
      </c>
      <c r="I203" s="11">
        <v>785487.12</v>
      </c>
      <c r="J203" s="11">
        <f t="shared" si="31"/>
        <v>55.102568923184847</v>
      </c>
      <c r="K203" s="11">
        <f t="shared" si="32"/>
        <v>55.102568923184847</v>
      </c>
    </row>
    <row r="204" spans="2:11" s="39" customFormat="1" ht="62.4" x14ac:dyDescent="0.3">
      <c r="B204" s="6" t="s">
        <v>40</v>
      </c>
      <c r="C204" s="27">
        <v>4</v>
      </c>
      <c r="D204" s="7">
        <v>2</v>
      </c>
      <c r="E204" s="8">
        <v>0</v>
      </c>
      <c r="F204" s="2"/>
      <c r="G204" s="11">
        <f>G205+G209+G216+G213</f>
        <v>102000854.45999999</v>
      </c>
      <c r="H204" s="11">
        <f>H205+H209+H216+H213</f>
        <v>102000854.45999999</v>
      </c>
      <c r="I204" s="11">
        <f>I205+I209+I216+I213</f>
        <v>67123923.209999993</v>
      </c>
      <c r="J204" s="11">
        <f t="shared" si="31"/>
        <v>65.807216582016864</v>
      </c>
      <c r="K204" s="11">
        <f t="shared" si="32"/>
        <v>65.807216582016864</v>
      </c>
    </row>
    <row r="205" spans="2:11" s="39" customFormat="1" ht="78" x14ac:dyDescent="0.3">
      <c r="B205" s="6" t="s">
        <v>263</v>
      </c>
      <c r="C205" s="27">
        <v>4</v>
      </c>
      <c r="D205" s="7">
        <v>2</v>
      </c>
      <c r="E205" s="8">
        <v>59</v>
      </c>
      <c r="F205" s="2"/>
      <c r="G205" s="11">
        <f>G206</f>
        <v>88393792</v>
      </c>
      <c r="H205" s="11">
        <f>H206</f>
        <v>88393792</v>
      </c>
      <c r="I205" s="11">
        <f>I206</f>
        <v>55789989.469999999</v>
      </c>
      <c r="J205" s="11">
        <f t="shared" si="31"/>
        <v>63.115280165828835</v>
      </c>
      <c r="K205" s="11">
        <f t="shared" si="32"/>
        <v>63.115280165828835</v>
      </c>
    </row>
    <row r="206" spans="2:11" s="39" customFormat="1" ht="31.2" x14ac:dyDescent="0.3">
      <c r="B206" s="9" t="s">
        <v>140</v>
      </c>
      <c r="C206" s="27">
        <v>4</v>
      </c>
      <c r="D206" s="7">
        <v>2</v>
      </c>
      <c r="E206" s="8">
        <v>59</v>
      </c>
      <c r="F206" s="2">
        <v>600</v>
      </c>
      <c r="G206" s="11">
        <f>G207+G208</f>
        <v>88393792</v>
      </c>
      <c r="H206" s="11">
        <f>H207+H208</f>
        <v>88393792</v>
      </c>
      <c r="I206" s="11">
        <f>I207+I208</f>
        <v>55789989.469999999</v>
      </c>
      <c r="J206" s="11">
        <f t="shared" si="31"/>
        <v>63.115280165828835</v>
      </c>
      <c r="K206" s="11">
        <f t="shared" si="32"/>
        <v>63.115280165828835</v>
      </c>
    </row>
    <row r="207" spans="2:11" s="39" customFormat="1" ht="15.6" x14ac:dyDescent="0.3">
      <c r="B207" s="9" t="s">
        <v>141</v>
      </c>
      <c r="C207" s="27">
        <v>4</v>
      </c>
      <c r="D207" s="7">
        <v>2</v>
      </c>
      <c r="E207" s="8">
        <v>59</v>
      </c>
      <c r="F207" s="2">
        <v>610</v>
      </c>
      <c r="G207" s="11">
        <v>49416600</v>
      </c>
      <c r="H207" s="11">
        <v>49416600</v>
      </c>
      <c r="I207" s="11">
        <v>32304805.379999999</v>
      </c>
      <c r="J207" s="11">
        <f t="shared" si="31"/>
        <v>65.372375638955333</v>
      </c>
      <c r="K207" s="11">
        <f t="shared" si="32"/>
        <v>65.372375638955333</v>
      </c>
    </row>
    <row r="208" spans="2:11" s="39" customFormat="1" ht="15.6" x14ac:dyDescent="0.3">
      <c r="B208" s="9" t="s">
        <v>142</v>
      </c>
      <c r="C208" s="27">
        <v>4</v>
      </c>
      <c r="D208" s="7">
        <v>2</v>
      </c>
      <c r="E208" s="8">
        <v>59</v>
      </c>
      <c r="F208" s="2">
        <v>620</v>
      </c>
      <c r="G208" s="11">
        <v>38977192</v>
      </c>
      <c r="H208" s="11">
        <v>38977192</v>
      </c>
      <c r="I208" s="11">
        <v>23485184.09</v>
      </c>
      <c r="J208" s="11">
        <f t="shared" si="31"/>
        <v>60.253658318947146</v>
      </c>
      <c r="K208" s="11">
        <f t="shared" si="32"/>
        <v>60.253658318947146</v>
      </c>
    </row>
    <row r="209" spans="2:11" s="39" customFormat="1" ht="156" x14ac:dyDescent="0.3">
      <c r="B209" s="6" t="s">
        <v>258</v>
      </c>
      <c r="C209" s="27">
        <v>4</v>
      </c>
      <c r="D209" s="7">
        <v>2</v>
      </c>
      <c r="E209" s="8">
        <v>5471</v>
      </c>
      <c r="F209" s="2"/>
      <c r="G209" s="11">
        <f>G210</f>
        <v>11250500</v>
      </c>
      <c r="H209" s="11">
        <f>H210</f>
        <v>11250500</v>
      </c>
      <c r="I209" s="11">
        <f>I210</f>
        <v>9643978.4100000001</v>
      </c>
      <c r="J209" s="11">
        <f t="shared" si="31"/>
        <v>85.720442735878407</v>
      </c>
      <c r="K209" s="11">
        <f t="shared" si="32"/>
        <v>85.720442735878407</v>
      </c>
    </row>
    <row r="210" spans="2:11" s="39" customFormat="1" ht="31.2" x14ac:dyDescent="0.3">
      <c r="B210" s="9" t="s">
        <v>140</v>
      </c>
      <c r="C210" s="27">
        <v>4</v>
      </c>
      <c r="D210" s="7">
        <v>2</v>
      </c>
      <c r="E210" s="8">
        <v>5471</v>
      </c>
      <c r="F210" s="2">
        <v>600</v>
      </c>
      <c r="G210" s="11">
        <f>G211+G212</f>
        <v>11250500</v>
      </c>
      <c r="H210" s="11">
        <f>H211+H212</f>
        <v>11250500</v>
      </c>
      <c r="I210" s="11">
        <f>I211+I212</f>
        <v>9643978.4100000001</v>
      </c>
      <c r="J210" s="11">
        <f t="shared" si="31"/>
        <v>85.720442735878407</v>
      </c>
      <c r="K210" s="11">
        <f t="shared" si="32"/>
        <v>85.720442735878407</v>
      </c>
    </row>
    <row r="211" spans="2:11" s="39" customFormat="1" ht="15.6" x14ac:dyDescent="0.3">
      <c r="B211" s="9" t="s">
        <v>141</v>
      </c>
      <c r="C211" s="27">
        <v>4</v>
      </c>
      <c r="D211" s="7">
        <v>2</v>
      </c>
      <c r="E211" s="8">
        <v>5471</v>
      </c>
      <c r="F211" s="2">
        <v>610</v>
      </c>
      <c r="G211" s="11">
        <v>4941000</v>
      </c>
      <c r="H211" s="11">
        <v>4941000</v>
      </c>
      <c r="I211" s="11">
        <v>3334478.41</v>
      </c>
      <c r="J211" s="11">
        <f t="shared" si="31"/>
        <v>67.485901841732442</v>
      </c>
      <c r="K211" s="11">
        <f t="shared" si="32"/>
        <v>67.485901841732442</v>
      </c>
    </row>
    <row r="212" spans="2:11" s="39" customFormat="1" ht="15.6" x14ac:dyDescent="0.3">
      <c r="B212" s="9" t="s">
        <v>142</v>
      </c>
      <c r="C212" s="27">
        <v>4</v>
      </c>
      <c r="D212" s="7">
        <v>2</v>
      </c>
      <c r="E212" s="8">
        <v>5471</v>
      </c>
      <c r="F212" s="2">
        <v>620</v>
      </c>
      <c r="G212" s="11">
        <v>6309500</v>
      </c>
      <c r="H212" s="11">
        <v>6309500</v>
      </c>
      <c r="I212" s="11">
        <v>6309500</v>
      </c>
      <c r="J212" s="11">
        <f t="shared" si="31"/>
        <v>100</v>
      </c>
      <c r="K212" s="11">
        <f t="shared" si="32"/>
        <v>100</v>
      </c>
    </row>
    <row r="213" spans="2:11" s="39" customFormat="1" ht="93.6" x14ac:dyDescent="0.3">
      <c r="B213" s="9" t="s">
        <v>221</v>
      </c>
      <c r="C213" s="27">
        <v>4</v>
      </c>
      <c r="D213" s="7">
        <v>2</v>
      </c>
      <c r="E213" s="8">
        <v>5608</v>
      </c>
      <c r="F213" s="2"/>
      <c r="G213" s="11">
        <f t="shared" ref="G213:I214" si="37">G214</f>
        <v>100000</v>
      </c>
      <c r="H213" s="11">
        <f t="shared" si="37"/>
        <v>100000</v>
      </c>
      <c r="I213" s="11">
        <f t="shared" si="37"/>
        <v>100000</v>
      </c>
      <c r="J213" s="11">
        <f>I213/G213*100</f>
        <v>100</v>
      </c>
      <c r="K213" s="11">
        <f>I213/H213*100</f>
        <v>100</v>
      </c>
    </row>
    <row r="214" spans="2:11" s="39" customFormat="1" ht="31.2" x14ac:dyDescent="0.3">
      <c r="B214" s="9" t="s">
        <v>140</v>
      </c>
      <c r="C214" s="27">
        <v>4</v>
      </c>
      <c r="D214" s="7">
        <v>2</v>
      </c>
      <c r="E214" s="8">
        <v>5608</v>
      </c>
      <c r="F214" s="2">
        <v>600</v>
      </c>
      <c r="G214" s="11">
        <f t="shared" si="37"/>
        <v>100000</v>
      </c>
      <c r="H214" s="11">
        <f t="shared" si="37"/>
        <v>100000</v>
      </c>
      <c r="I214" s="11">
        <f t="shared" si="37"/>
        <v>100000</v>
      </c>
      <c r="J214" s="11">
        <f>I214/G214*100</f>
        <v>100</v>
      </c>
      <c r="K214" s="11">
        <f>I214/H214*100</f>
        <v>100</v>
      </c>
    </row>
    <row r="215" spans="2:11" s="39" customFormat="1" ht="15.6" x14ac:dyDescent="0.3">
      <c r="B215" s="9" t="s">
        <v>142</v>
      </c>
      <c r="C215" s="27">
        <v>4</v>
      </c>
      <c r="D215" s="7">
        <v>2</v>
      </c>
      <c r="E215" s="8">
        <v>5608</v>
      </c>
      <c r="F215" s="2">
        <v>620</v>
      </c>
      <c r="G215" s="11">
        <v>100000</v>
      </c>
      <c r="H215" s="11">
        <v>100000</v>
      </c>
      <c r="I215" s="11">
        <v>100000</v>
      </c>
      <c r="J215" s="11">
        <f>I215/G215*100</f>
        <v>100</v>
      </c>
      <c r="K215" s="11">
        <f>I215/H215*100</f>
        <v>100</v>
      </c>
    </row>
    <row r="216" spans="2:11" s="39" customFormat="1" ht="62.4" x14ac:dyDescent="0.3">
      <c r="B216" s="6" t="s">
        <v>264</v>
      </c>
      <c r="C216" s="27">
        <v>4</v>
      </c>
      <c r="D216" s="7">
        <v>2</v>
      </c>
      <c r="E216" s="8">
        <v>9999</v>
      </c>
      <c r="F216" s="2"/>
      <c r="G216" s="11">
        <f>G217</f>
        <v>2256562.46</v>
      </c>
      <c r="H216" s="11">
        <f>H217</f>
        <v>2256562.46</v>
      </c>
      <c r="I216" s="11">
        <f>I217</f>
        <v>1589955.3299999998</v>
      </c>
      <c r="J216" s="11">
        <f t="shared" si="31"/>
        <v>70.459176654033314</v>
      </c>
      <c r="K216" s="11">
        <f t="shared" si="32"/>
        <v>70.459176654033314</v>
      </c>
    </row>
    <row r="217" spans="2:11" s="39" customFormat="1" ht="31.2" x14ac:dyDescent="0.3">
      <c r="B217" s="9" t="s">
        <v>140</v>
      </c>
      <c r="C217" s="27">
        <v>4</v>
      </c>
      <c r="D217" s="7">
        <v>2</v>
      </c>
      <c r="E217" s="8">
        <v>9999</v>
      </c>
      <c r="F217" s="2">
        <v>600</v>
      </c>
      <c r="G217" s="11">
        <f>G218+G219</f>
        <v>2256562.46</v>
      </c>
      <c r="H217" s="11">
        <f>H218+H219</f>
        <v>2256562.46</v>
      </c>
      <c r="I217" s="11">
        <f>I218+I219</f>
        <v>1589955.3299999998</v>
      </c>
      <c r="J217" s="11">
        <f t="shared" si="31"/>
        <v>70.459176654033314</v>
      </c>
      <c r="K217" s="11">
        <f t="shared" si="32"/>
        <v>70.459176654033314</v>
      </c>
    </row>
    <row r="218" spans="2:11" s="39" customFormat="1" ht="15.6" x14ac:dyDescent="0.3">
      <c r="B218" s="9" t="s">
        <v>141</v>
      </c>
      <c r="C218" s="27">
        <v>4</v>
      </c>
      <c r="D218" s="7">
        <v>2</v>
      </c>
      <c r="E218" s="8">
        <v>9999</v>
      </c>
      <c r="F218" s="2">
        <v>610</v>
      </c>
      <c r="G218" s="11">
        <v>250000</v>
      </c>
      <c r="H218" s="11">
        <v>250000</v>
      </c>
      <c r="I218" s="11">
        <v>143846.20000000001</v>
      </c>
      <c r="J218" s="11">
        <f t="shared" si="31"/>
        <v>57.53848</v>
      </c>
      <c r="K218" s="11">
        <f t="shared" si="32"/>
        <v>57.53848</v>
      </c>
    </row>
    <row r="219" spans="2:11" s="39" customFormat="1" ht="15.6" x14ac:dyDescent="0.3">
      <c r="B219" s="9" t="s">
        <v>142</v>
      </c>
      <c r="C219" s="27">
        <v>4</v>
      </c>
      <c r="D219" s="7">
        <v>2</v>
      </c>
      <c r="E219" s="8">
        <v>9999</v>
      </c>
      <c r="F219" s="2">
        <v>620</v>
      </c>
      <c r="G219" s="11">
        <v>2006562.46</v>
      </c>
      <c r="H219" s="11">
        <v>2006562.46</v>
      </c>
      <c r="I219" s="11">
        <v>1446109.13</v>
      </c>
      <c r="J219" s="11">
        <f t="shared" si="31"/>
        <v>72.068981595519332</v>
      </c>
      <c r="K219" s="11">
        <f t="shared" si="32"/>
        <v>72.068981595519332</v>
      </c>
    </row>
    <row r="220" spans="2:11" s="39" customFormat="1" ht="62.4" x14ac:dyDescent="0.3">
      <c r="B220" s="6" t="s">
        <v>265</v>
      </c>
      <c r="C220" s="27">
        <v>4</v>
      </c>
      <c r="D220" s="7">
        <v>3</v>
      </c>
      <c r="E220" s="8">
        <v>0</v>
      </c>
      <c r="F220" s="2"/>
      <c r="G220" s="11">
        <f t="shared" ref="G220:I222" si="38">G221</f>
        <v>30000</v>
      </c>
      <c r="H220" s="11">
        <f t="shared" si="38"/>
        <v>30000</v>
      </c>
      <c r="I220" s="11">
        <f t="shared" si="38"/>
        <v>0</v>
      </c>
      <c r="J220" s="11">
        <f t="shared" si="31"/>
        <v>0</v>
      </c>
      <c r="K220" s="11">
        <f t="shared" si="32"/>
        <v>0</v>
      </c>
    </row>
    <row r="221" spans="2:11" s="39" customFormat="1" ht="62.4" x14ac:dyDescent="0.3">
      <c r="B221" s="6" t="s">
        <v>191</v>
      </c>
      <c r="C221" s="27">
        <v>4</v>
      </c>
      <c r="D221" s="7">
        <v>3</v>
      </c>
      <c r="E221" s="8">
        <v>9999</v>
      </c>
      <c r="F221" s="2"/>
      <c r="G221" s="11">
        <f t="shared" si="38"/>
        <v>30000</v>
      </c>
      <c r="H221" s="11">
        <f t="shared" si="38"/>
        <v>30000</v>
      </c>
      <c r="I221" s="11">
        <f t="shared" si="38"/>
        <v>0</v>
      </c>
      <c r="J221" s="11">
        <f t="shared" si="31"/>
        <v>0</v>
      </c>
      <c r="K221" s="11">
        <f t="shared" si="32"/>
        <v>0</v>
      </c>
    </row>
    <row r="222" spans="2:11" s="39" customFormat="1" ht="31.2" x14ac:dyDescent="0.3">
      <c r="B222" s="9" t="s">
        <v>140</v>
      </c>
      <c r="C222" s="27">
        <v>4</v>
      </c>
      <c r="D222" s="7">
        <v>3</v>
      </c>
      <c r="E222" s="8">
        <v>9999</v>
      </c>
      <c r="F222" s="2">
        <v>600</v>
      </c>
      <c r="G222" s="11">
        <f t="shared" si="38"/>
        <v>30000</v>
      </c>
      <c r="H222" s="11">
        <f t="shared" si="38"/>
        <v>30000</v>
      </c>
      <c r="I222" s="11">
        <f t="shared" si="38"/>
        <v>0</v>
      </c>
      <c r="J222" s="11">
        <f t="shared" si="31"/>
        <v>0</v>
      </c>
      <c r="K222" s="11">
        <f t="shared" si="32"/>
        <v>0</v>
      </c>
    </row>
    <row r="223" spans="2:11" s="39" customFormat="1" ht="15.6" x14ac:dyDescent="0.3">
      <c r="B223" s="9" t="s">
        <v>142</v>
      </c>
      <c r="C223" s="27">
        <v>4</v>
      </c>
      <c r="D223" s="7">
        <v>3</v>
      </c>
      <c r="E223" s="8">
        <v>9999</v>
      </c>
      <c r="F223" s="2">
        <v>620</v>
      </c>
      <c r="G223" s="11">
        <v>30000</v>
      </c>
      <c r="H223" s="11">
        <v>30000</v>
      </c>
      <c r="I223" s="11">
        <v>0</v>
      </c>
      <c r="J223" s="11">
        <f t="shared" si="31"/>
        <v>0</v>
      </c>
      <c r="K223" s="11">
        <f t="shared" si="32"/>
        <v>0</v>
      </c>
    </row>
    <row r="224" spans="2:11" s="39" customFormat="1" ht="62.4" x14ac:dyDescent="0.3">
      <c r="B224" s="6" t="s">
        <v>312</v>
      </c>
      <c r="C224" s="27">
        <v>4</v>
      </c>
      <c r="D224" s="7">
        <v>4</v>
      </c>
      <c r="E224" s="8">
        <v>0</v>
      </c>
      <c r="F224" s="2"/>
      <c r="G224" s="11">
        <f t="shared" ref="G224:I226" si="39">G225</f>
        <v>3028100</v>
      </c>
      <c r="H224" s="11">
        <f t="shared" si="39"/>
        <v>3028100</v>
      </c>
      <c r="I224" s="11">
        <f t="shared" si="39"/>
        <v>2032414.23</v>
      </c>
      <c r="J224" s="11">
        <f t="shared" si="31"/>
        <v>67.118464713846976</v>
      </c>
      <c r="K224" s="11">
        <f t="shared" si="32"/>
        <v>67.118464713846976</v>
      </c>
    </row>
    <row r="225" spans="2:11" s="39" customFormat="1" ht="93.6" x14ac:dyDescent="0.3">
      <c r="B225" s="6" t="s">
        <v>313</v>
      </c>
      <c r="C225" s="27">
        <v>4</v>
      </c>
      <c r="D225" s="7">
        <v>4</v>
      </c>
      <c r="E225" s="8">
        <v>59</v>
      </c>
      <c r="F225" s="2"/>
      <c r="G225" s="11">
        <f t="shared" si="39"/>
        <v>3028100</v>
      </c>
      <c r="H225" s="11">
        <f t="shared" si="39"/>
        <v>3028100</v>
      </c>
      <c r="I225" s="11">
        <f t="shared" si="39"/>
        <v>2032414.23</v>
      </c>
      <c r="J225" s="11">
        <f t="shared" si="31"/>
        <v>67.118464713846976</v>
      </c>
      <c r="K225" s="11">
        <f t="shared" si="32"/>
        <v>67.118464713846976</v>
      </c>
    </row>
    <row r="226" spans="2:11" s="39" customFormat="1" ht="62.4" x14ac:dyDescent="0.3">
      <c r="B226" s="9" t="s">
        <v>83</v>
      </c>
      <c r="C226" s="27">
        <v>4</v>
      </c>
      <c r="D226" s="7">
        <v>4</v>
      </c>
      <c r="E226" s="8">
        <v>59</v>
      </c>
      <c r="F226" s="2">
        <v>100</v>
      </c>
      <c r="G226" s="11">
        <f t="shared" si="39"/>
        <v>3028100</v>
      </c>
      <c r="H226" s="11">
        <f t="shared" si="39"/>
        <v>3028100</v>
      </c>
      <c r="I226" s="11">
        <f t="shared" si="39"/>
        <v>2032414.23</v>
      </c>
      <c r="J226" s="11">
        <f t="shared" si="31"/>
        <v>67.118464713846976</v>
      </c>
      <c r="K226" s="11">
        <f t="shared" si="32"/>
        <v>67.118464713846976</v>
      </c>
    </row>
    <row r="227" spans="2:11" s="39" customFormat="1" ht="15.6" x14ac:dyDescent="0.3">
      <c r="B227" s="9" t="s">
        <v>84</v>
      </c>
      <c r="C227" s="27">
        <v>4</v>
      </c>
      <c r="D227" s="7">
        <v>4</v>
      </c>
      <c r="E227" s="8">
        <v>59</v>
      </c>
      <c r="F227" s="2">
        <v>110</v>
      </c>
      <c r="G227" s="11">
        <f>2975100+53000</f>
        <v>3028100</v>
      </c>
      <c r="H227" s="11">
        <f>2975100+53000</f>
        <v>3028100</v>
      </c>
      <c r="I227" s="11">
        <v>2032414.23</v>
      </c>
      <c r="J227" s="11">
        <f t="shared" si="31"/>
        <v>67.118464713846976</v>
      </c>
      <c r="K227" s="11">
        <f t="shared" si="32"/>
        <v>67.118464713846976</v>
      </c>
    </row>
    <row r="228" spans="2:11" s="39" customFormat="1" ht="46.8" x14ac:dyDescent="0.3">
      <c r="B228" s="6" t="s">
        <v>275</v>
      </c>
      <c r="C228" s="27">
        <v>5</v>
      </c>
      <c r="D228" s="7">
        <v>0</v>
      </c>
      <c r="E228" s="8">
        <v>0</v>
      </c>
      <c r="F228" s="2"/>
      <c r="G228" s="11">
        <f>G229+G252</f>
        <v>182025700</v>
      </c>
      <c r="H228" s="11">
        <f>H229+H252</f>
        <v>182025700</v>
      </c>
      <c r="I228" s="11">
        <f>I229+I252</f>
        <v>57480329.950000003</v>
      </c>
      <c r="J228" s="11">
        <f t="shared" si="31"/>
        <v>31.578139762681868</v>
      </c>
      <c r="K228" s="11">
        <f t="shared" si="32"/>
        <v>31.578139762681868</v>
      </c>
    </row>
    <row r="229" spans="2:11" s="39" customFormat="1" ht="78" x14ac:dyDescent="0.3">
      <c r="B229" s="6" t="s">
        <v>276</v>
      </c>
      <c r="C229" s="27">
        <v>5</v>
      </c>
      <c r="D229" s="7">
        <v>1</v>
      </c>
      <c r="E229" s="8">
        <v>0</v>
      </c>
      <c r="F229" s="2"/>
      <c r="G229" s="11">
        <f>G230+G236+G247+G244+G239+G233</f>
        <v>114849000</v>
      </c>
      <c r="H229" s="11">
        <f>H230+H236+H247+H244+H239+H233</f>
        <v>114849000</v>
      </c>
      <c r="I229" s="11">
        <f>I230+I236+I247+I244+I239+I233</f>
        <v>14690861.16</v>
      </c>
      <c r="J229" s="11">
        <f t="shared" si="31"/>
        <v>12.791457618263982</v>
      </c>
      <c r="K229" s="11">
        <f t="shared" si="32"/>
        <v>12.791457618263982</v>
      </c>
    </row>
    <row r="230" spans="2:11" s="39" customFormat="1" ht="109.2" x14ac:dyDescent="0.3">
      <c r="B230" s="6" t="s">
        <v>277</v>
      </c>
      <c r="C230" s="27">
        <v>5</v>
      </c>
      <c r="D230" s="7">
        <v>1</v>
      </c>
      <c r="E230" s="8">
        <v>59</v>
      </c>
      <c r="F230" s="2"/>
      <c r="G230" s="11">
        <f t="shared" ref="G230:I231" si="40">G231</f>
        <v>18605900</v>
      </c>
      <c r="H230" s="11">
        <f t="shared" si="40"/>
        <v>18605900</v>
      </c>
      <c r="I230" s="11">
        <f t="shared" si="40"/>
        <v>12059335.26</v>
      </c>
      <c r="J230" s="11">
        <f t="shared" si="31"/>
        <v>64.8145763440629</v>
      </c>
      <c r="K230" s="11">
        <f t="shared" si="32"/>
        <v>64.8145763440629</v>
      </c>
    </row>
    <row r="231" spans="2:11" s="39" customFormat="1" ht="31.2" x14ac:dyDescent="0.3">
      <c r="B231" s="9" t="s">
        <v>140</v>
      </c>
      <c r="C231" s="27">
        <v>5</v>
      </c>
      <c r="D231" s="7">
        <v>1</v>
      </c>
      <c r="E231" s="8">
        <v>59</v>
      </c>
      <c r="F231" s="2">
        <v>600</v>
      </c>
      <c r="G231" s="11">
        <f t="shared" si="40"/>
        <v>18605900</v>
      </c>
      <c r="H231" s="11">
        <f t="shared" si="40"/>
        <v>18605900</v>
      </c>
      <c r="I231" s="11">
        <f t="shared" si="40"/>
        <v>12059335.26</v>
      </c>
      <c r="J231" s="11">
        <f t="shared" si="31"/>
        <v>64.8145763440629</v>
      </c>
      <c r="K231" s="11">
        <f t="shared" si="32"/>
        <v>64.8145763440629</v>
      </c>
    </row>
    <row r="232" spans="2:11" s="39" customFormat="1" ht="15.6" x14ac:dyDescent="0.3">
      <c r="B232" s="9" t="s">
        <v>142</v>
      </c>
      <c r="C232" s="27">
        <v>5</v>
      </c>
      <c r="D232" s="7">
        <v>1</v>
      </c>
      <c r="E232" s="8">
        <v>59</v>
      </c>
      <c r="F232" s="2">
        <v>620</v>
      </c>
      <c r="G232" s="11">
        <v>18605900</v>
      </c>
      <c r="H232" s="11">
        <v>18605900</v>
      </c>
      <c r="I232" s="11">
        <v>12059335.26</v>
      </c>
      <c r="J232" s="11">
        <f t="shared" si="31"/>
        <v>64.8145763440629</v>
      </c>
      <c r="K232" s="11">
        <f t="shared" si="32"/>
        <v>64.8145763440629</v>
      </c>
    </row>
    <row r="233" spans="2:11" s="39" customFormat="1" ht="93.6" x14ac:dyDescent="0.3">
      <c r="B233" s="9" t="s">
        <v>95</v>
      </c>
      <c r="C233" s="27">
        <v>5</v>
      </c>
      <c r="D233" s="7">
        <v>1</v>
      </c>
      <c r="E233" s="8">
        <v>4207</v>
      </c>
      <c r="F233" s="2"/>
      <c r="G233" s="11">
        <f t="shared" ref="G233:I234" si="41">G234</f>
        <v>93000000</v>
      </c>
      <c r="H233" s="11">
        <f t="shared" si="41"/>
        <v>93000000</v>
      </c>
      <c r="I233" s="11">
        <f t="shared" si="41"/>
        <v>330000</v>
      </c>
      <c r="J233" s="11">
        <f t="shared" si="31"/>
        <v>0.35483870967741937</v>
      </c>
      <c r="K233" s="11">
        <f t="shared" si="32"/>
        <v>0.35483870967741937</v>
      </c>
    </row>
    <row r="234" spans="2:11" s="39" customFormat="1" ht="31.2" x14ac:dyDescent="0.3">
      <c r="B234" s="9" t="s">
        <v>48</v>
      </c>
      <c r="C234" s="27">
        <v>5</v>
      </c>
      <c r="D234" s="7">
        <v>1</v>
      </c>
      <c r="E234" s="8">
        <v>4207</v>
      </c>
      <c r="F234" s="2">
        <v>400</v>
      </c>
      <c r="G234" s="11">
        <f t="shared" si="41"/>
        <v>93000000</v>
      </c>
      <c r="H234" s="11">
        <f t="shared" si="41"/>
        <v>93000000</v>
      </c>
      <c r="I234" s="11">
        <f t="shared" si="41"/>
        <v>330000</v>
      </c>
      <c r="J234" s="11">
        <f t="shared" si="31"/>
        <v>0.35483870967741937</v>
      </c>
      <c r="K234" s="11">
        <f t="shared" si="32"/>
        <v>0.35483870967741937</v>
      </c>
    </row>
    <row r="235" spans="2:11" s="39" customFormat="1" ht="15.6" x14ac:dyDescent="0.3">
      <c r="B235" s="9" t="s">
        <v>49</v>
      </c>
      <c r="C235" s="27">
        <v>5</v>
      </c>
      <c r="D235" s="7">
        <v>1</v>
      </c>
      <c r="E235" s="8">
        <v>4207</v>
      </c>
      <c r="F235" s="2">
        <v>410</v>
      </c>
      <c r="G235" s="11">
        <v>93000000</v>
      </c>
      <c r="H235" s="11">
        <v>93000000</v>
      </c>
      <c r="I235" s="11">
        <v>330000</v>
      </c>
      <c r="J235" s="11">
        <f t="shared" si="31"/>
        <v>0.35483870967741937</v>
      </c>
      <c r="K235" s="11">
        <f t="shared" si="32"/>
        <v>0.35483870967741937</v>
      </c>
    </row>
    <row r="236" spans="2:11" s="39" customFormat="1" ht="124.8" x14ac:dyDescent="0.3">
      <c r="B236" s="6" t="s">
        <v>259</v>
      </c>
      <c r="C236" s="27">
        <v>5</v>
      </c>
      <c r="D236" s="7">
        <v>1</v>
      </c>
      <c r="E236" s="8">
        <v>5431</v>
      </c>
      <c r="F236" s="2"/>
      <c r="G236" s="11">
        <f t="shared" ref="G236:I237" si="42">G237</f>
        <v>671900</v>
      </c>
      <c r="H236" s="11">
        <f t="shared" si="42"/>
        <v>671900</v>
      </c>
      <c r="I236" s="11">
        <f t="shared" si="42"/>
        <v>671900</v>
      </c>
      <c r="J236" s="11">
        <f t="shared" si="31"/>
        <v>100</v>
      </c>
      <c r="K236" s="11">
        <f t="shared" si="32"/>
        <v>100</v>
      </c>
    </row>
    <row r="237" spans="2:11" s="39" customFormat="1" ht="31.2" x14ac:dyDescent="0.3">
      <c r="B237" s="9" t="s">
        <v>145</v>
      </c>
      <c r="C237" s="27">
        <v>5</v>
      </c>
      <c r="D237" s="7">
        <v>1</v>
      </c>
      <c r="E237" s="8">
        <v>5431</v>
      </c>
      <c r="F237" s="2">
        <v>200</v>
      </c>
      <c r="G237" s="11">
        <f t="shared" si="42"/>
        <v>671900</v>
      </c>
      <c r="H237" s="11">
        <f t="shared" si="42"/>
        <v>671900</v>
      </c>
      <c r="I237" s="11">
        <f t="shared" si="42"/>
        <v>671900</v>
      </c>
      <c r="J237" s="11">
        <f t="shared" si="31"/>
        <v>100</v>
      </c>
      <c r="K237" s="11">
        <f t="shared" si="32"/>
        <v>100</v>
      </c>
    </row>
    <row r="238" spans="2:11" s="39" customFormat="1" ht="31.2" x14ac:dyDescent="0.3">
      <c r="B238" s="9" t="s">
        <v>146</v>
      </c>
      <c r="C238" s="27">
        <v>5</v>
      </c>
      <c r="D238" s="7">
        <v>1</v>
      </c>
      <c r="E238" s="8">
        <v>5431</v>
      </c>
      <c r="F238" s="2">
        <v>240</v>
      </c>
      <c r="G238" s="11">
        <v>671900</v>
      </c>
      <c r="H238" s="11">
        <v>671900</v>
      </c>
      <c r="I238" s="11">
        <v>671900</v>
      </c>
      <c r="J238" s="11">
        <f t="shared" si="31"/>
        <v>100</v>
      </c>
      <c r="K238" s="11">
        <f t="shared" si="32"/>
        <v>100</v>
      </c>
    </row>
    <row r="239" spans="2:11" s="39" customFormat="1" ht="140.4" x14ac:dyDescent="0.3">
      <c r="B239" s="9" t="s">
        <v>260</v>
      </c>
      <c r="C239" s="27">
        <v>5</v>
      </c>
      <c r="D239" s="7">
        <v>1</v>
      </c>
      <c r="E239" s="8">
        <v>5530</v>
      </c>
      <c r="F239" s="2"/>
      <c r="G239" s="11">
        <f>G242+G240</f>
        <v>40300</v>
      </c>
      <c r="H239" s="11">
        <f>H242+H240</f>
        <v>40300</v>
      </c>
      <c r="I239" s="11">
        <f>I242+I240</f>
        <v>30350</v>
      </c>
      <c r="J239" s="11">
        <f t="shared" si="31"/>
        <v>75.310173697270471</v>
      </c>
      <c r="K239" s="11">
        <f t="shared" si="32"/>
        <v>75.310173697270471</v>
      </c>
    </row>
    <row r="240" spans="2:11" s="39" customFormat="1" ht="62.4" x14ac:dyDescent="0.3">
      <c r="B240" s="9" t="s">
        <v>83</v>
      </c>
      <c r="C240" s="27">
        <v>5</v>
      </c>
      <c r="D240" s="7">
        <v>1</v>
      </c>
      <c r="E240" s="8">
        <v>5530</v>
      </c>
      <c r="F240" s="2">
        <v>100</v>
      </c>
      <c r="G240" s="11">
        <f>G241</f>
        <v>27280</v>
      </c>
      <c r="H240" s="11">
        <f>H241</f>
        <v>27280</v>
      </c>
      <c r="I240" s="11">
        <f>I241</f>
        <v>17330</v>
      </c>
      <c r="J240" s="11">
        <f t="shared" si="31"/>
        <v>63.52639296187683</v>
      </c>
      <c r="K240" s="11">
        <f t="shared" si="32"/>
        <v>63.52639296187683</v>
      </c>
    </row>
    <row r="241" spans="2:11" s="39" customFormat="1" ht="31.2" x14ac:dyDescent="0.3">
      <c r="B241" s="9" t="s">
        <v>8</v>
      </c>
      <c r="C241" s="27">
        <v>5</v>
      </c>
      <c r="D241" s="7">
        <v>1</v>
      </c>
      <c r="E241" s="8">
        <v>5530</v>
      </c>
      <c r="F241" s="2">
        <v>120</v>
      </c>
      <c r="G241" s="11">
        <v>27280</v>
      </c>
      <c r="H241" s="11">
        <v>27280</v>
      </c>
      <c r="I241" s="11">
        <v>17330</v>
      </c>
      <c r="J241" s="11">
        <f t="shared" si="31"/>
        <v>63.52639296187683</v>
      </c>
      <c r="K241" s="11">
        <f t="shared" si="32"/>
        <v>63.52639296187683</v>
      </c>
    </row>
    <row r="242" spans="2:11" s="39" customFormat="1" ht="31.2" x14ac:dyDescent="0.3">
      <c r="B242" s="9" t="s">
        <v>145</v>
      </c>
      <c r="C242" s="27">
        <v>5</v>
      </c>
      <c r="D242" s="7">
        <v>1</v>
      </c>
      <c r="E242" s="8">
        <v>5530</v>
      </c>
      <c r="F242" s="2">
        <v>200</v>
      </c>
      <c r="G242" s="11">
        <f>G243</f>
        <v>13020</v>
      </c>
      <c r="H242" s="11">
        <f>H243</f>
        <v>13020</v>
      </c>
      <c r="I242" s="11">
        <f>I243</f>
        <v>13020</v>
      </c>
      <c r="J242" s="11">
        <f t="shared" si="31"/>
        <v>100</v>
      </c>
      <c r="K242" s="11">
        <f t="shared" si="32"/>
        <v>100</v>
      </c>
    </row>
    <row r="243" spans="2:11" s="39" customFormat="1" ht="31.2" x14ac:dyDescent="0.3">
      <c r="B243" s="9" t="s">
        <v>146</v>
      </c>
      <c r="C243" s="27">
        <v>5</v>
      </c>
      <c r="D243" s="7">
        <v>1</v>
      </c>
      <c r="E243" s="8">
        <v>5530</v>
      </c>
      <c r="F243" s="2">
        <v>240</v>
      </c>
      <c r="G243" s="11">
        <v>13020</v>
      </c>
      <c r="H243" s="11">
        <v>13020</v>
      </c>
      <c r="I243" s="11">
        <v>13020</v>
      </c>
      <c r="J243" s="11">
        <f t="shared" si="31"/>
        <v>100</v>
      </c>
      <c r="K243" s="11">
        <f t="shared" si="32"/>
        <v>100</v>
      </c>
    </row>
    <row r="244" spans="2:11" s="39" customFormat="1" ht="109.2" x14ac:dyDescent="0.3">
      <c r="B244" s="9" t="s">
        <v>10</v>
      </c>
      <c r="C244" s="27">
        <v>5</v>
      </c>
      <c r="D244" s="7">
        <v>1</v>
      </c>
      <c r="E244" s="8">
        <v>5608</v>
      </c>
      <c r="F244" s="2"/>
      <c r="G244" s="11">
        <f t="shared" ref="G244:I245" si="43">G245</f>
        <v>350000</v>
      </c>
      <c r="H244" s="11">
        <f t="shared" si="43"/>
        <v>350000</v>
      </c>
      <c r="I244" s="11">
        <f t="shared" si="43"/>
        <v>350000</v>
      </c>
      <c r="J244" s="11">
        <f t="shared" ref="J244:J319" si="44">I244/G244*100</f>
        <v>100</v>
      </c>
      <c r="K244" s="11">
        <f t="shared" ref="K244:K319" si="45">I244/H244*100</f>
        <v>100</v>
      </c>
    </row>
    <row r="245" spans="2:11" s="39" customFormat="1" ht="31.2" x14ac:dyDescent="0.3">
      <c r="B245" s="9" t="s">
        <v>140</v>
      </c>
      <c r="C245" s="27">
        <v>5</v>
      </c>
      <c r="D245" s="7">
        <v>1</v>
      </c>
      <c r="E245" s="8">
        <v>5608</v>
      </c>
      <c r="F245" s="2">
        <v>600</v>
      </c>
      <c r="G245" s="11">
        <f t="shared" si="43"/>
        <v>350000</v>
      </c>
      <c r="H245" s="11">
        <f t="shared" si="43"/>
        <v>350000</v>
      </c>
      <c r="I245" s="11">
        <f t="shared" si="43"/>
        <v>350000</v>
      </c>
      <c r="J245" s="11">
        <f t="shared" si="44"/>
        <v>100</v>
      </c>
      <c r="K245" s="11">
        <f t="shared" si="45"/>
        <v>100</v>
      </c>
    </row>
    <row r="246" spans="2:11" s="39" customFormat="1" ht="15.6" x14ac:dyDescent="0.3">
      <c r="B246" s="9" t="s">
        <v>142</v>
      </c>
      <c r="C246" s="27">
        <v>5</v>
      </c>
      <c r="D246" s="7">
        <v>1</v>
      </c>
      <c r="E246" s="8">
        <v>5608</v>
      </c>
      <c r="F246" s="2">
        <v>620</v>
      </c>
      <c r="G246" s="11">
        <v>350000</v>
      </c>
      <c r="H246" s="11">
        <v>350000</v>
      </c>
      <c r="I246" s="11">
        <v>350000</v>
      </c>
      <c r="J246" s="11">
        <f t="shared" si="44"/>
        <v>100</v>
      </c>
      <c r="K246" s="11">
        <f t="shared" si="45"/>
        <v>100</v>
      </c>
    </row>
    <row r="247" spans="2:11" s="39" customFormat="1" ht="93.6" x14ac:dyDescent="0.3">
      <c r="B247" s="6" t="s">
        <v>17</v>
      </c>
      <c r="C247" s="27">
        <v>5</v>
      </c>
      <c r="D247" s="7">
        <v>1</v>
      </c>
      <c r="E247" s="8">
        <v>9999</v>
      </c>
      <c r="F247" s="2"/>
      <c r="G247" s="11">
        <f>G248+G250</f>
        <v>2180900</v>
      </c>
      <c r="H247" s="11">
        <f>H248+H250</f>
        <v>2180900</v>
      </c>
      <c r="I247" s="11">
        <f>I248+I250</f>
        <v>1249275.9000000001</v>
      </c>
      <c r="J247" s="11">
        <f t="shared" si="44"/>
        <v>57.282585171259583</v>
      </c>
      <c r="K247" s="11">
        <f t="shared" si="45"/>
        <v>57.282585171259583</v>
      </c>
    </row>
    <row r="248" spans="2:11" s="39" customFormat="1" ht="31.2" x14ac:dyDescent="0.3">
      <c r="B248" s="9" t="s">
        <v>145</v>
      </c>
      <c r="C248" s="27">
        <v>5</v>
      </c>
      <c r="D248" s="7">
        <v>1</v>
      </c>
      <c r="E248" s="8">
        <v>9999</v>
      </c>
      <c r="F248" s="2">
        <v>200</v>
      </c>
      <c r="G248" s="11">
        <f>G249</f>
        <v>125900</v>
      </c>
      <c r="H248" s="11">
        <f>H249</f>
        <v>125900</v>
      </c>
      <c r="I248" s="11">
        <f>I249</f>
        <v>125899.35</v>
      </c>
      <c r="J248" s="11">
        <f t="shared" si="44"/>
        <v>99.999483717235904</v>
      </c>
      <c r="K248" s="11">
        <f t="shared" si="45"/>
        <v>99.999483717235904</v>
      </c>
    </row>
    <row r="249" spans="2:11" s="39" customFormat="1" ht="31.2" x14ac:dyDescent="0.3">
      <c r="B249" s="9" t="s">
        <v>146</v>
      </c>
      <c r="C249" s="27">
        <v>5</v>
      </c>
      <c r="D249" s="7">
        <v>1</v>
      </c>
      <c r="E249" s="8">
        <v>9999</v>
      </c>
      <c r="F249" s="2">
        <v>240</v>
      </c>
      <c r="G249" s="11">
        <v>125900</v>
      </c>
      <c r="H249" s="11">
        <v>125900</v>
      </c>
      <c r="I249" s="11">
        <v>125899.35</v>
      </c>
      <c r="J249" s="11">
        <f t="shared" si="44"/>
        <v>99.999483717235904</v>
      </c>
      <c r="K249" s="11">
        <f t="shared" si="45"/>
        <v>99.999483717235904</v>
      </c>
    </row>
    <row r="250" spans="2:11" s="39" customFormat="1" ht="31.2" x14ac:dyDescent="0.3">
      <c r="B250" s="9" t="s">
        <v>140</v>
      </c>
      <c r="C250" s="27">
        <v>5</v>
      </c>
      <c r="D250" s="7">
        <v>1</v>
      </c>
      <c r="E250" s="8">
        <v>9999</v>
      </c>
      <c r="F250" s="2">
        <v>600</v>
      </c>
      <c r="G250" s="11">
        <f>G251</f>
        <v>2055000</v>
      </c>
      <c r="H250" s="11">
        <f>H251</f>
        <v>2055000</v>
      </c>
      <c r="I250" s="11">
        <f>I251</f>
        <v>1123376.55</v>
      </c>
      <c r="J250" s="11">
        <f t="shared" si="44"/>
        <v>54.665525547445256</v>
      </c>
      <c r="K250" s="11">
        <f t="shared" si="45"/>
        <v>54.665525547445256</v>
      </c>
    </row>
    <row r="251" spans="2:11" s="39" customFormat="1" ht="15.6" x14ac:dyDescent="0.3">
      <c r="B251" s="9" t="s">
        <v>142</v>
      </c>
      <c r="C251" s="27">
        <v>5</v>
      </c>
      <c r="D251" s="7">
        <v>1</v>
      </c>
      <c r="E251" s="8">
        <v>9999</v>
      </c>
      <c r="F251" s="2">
        <v>620</v>
      </c>
      <c r="G251" s="11">
        <v>2055000</v>
      </c>
      <c r="H251" s="11">
        <v>2055000</v>
      </c>
      <c r="I251" s="11">
        <v>1123376.55</v>
      </c>
      <c r="J251" s="11">
        <f t="shared" si="44"/>
        <v>54.665525547445256</v>
      </c>
      <c r="K251" s="11">
        <f t="shared" si="45"/>
        <v>54.665525547445256</v>
      </c>
    </row>
    <row r="252" spans="2:11" s="39" customFormat="1" ht="62.4" x14ac:dyDescent="0.3">
      <c r="B252" s="6" t="s">
        <v>18</v>
      </c>
      <c r="C252" s="27">
        <v>5</v>
      </c>
      <c r="D252" s="7">
        <v>2</v>
      </c>
      <c r="E252" s="8">
        <v>0</v>
      </c>
      <c r="F252" s="2"/>
      <c r="G252" s="11">
        <f>G253+G259+G256</f>
        <v>67176700</v>
      </c>
      <c r="H252" s="11">
        <f>H253+H259+H256</f>
        <v>67176700</v>
      </c>
      <c r="I252" s="11">
        <f>I253+I259+I256</f>
        <v>42789468.789999999</v>
      </c>
      <c r="J252" s="11">
        <f t="shared" si="44"/>
        <v>63.696890127082753</v>
      </c>
      <c r="K252" s="11">
        <f t="shared" si="45"/>
        <v>63.696890127082753</v>
      </c>
    </row>
    <row r="253" spans="2:11" s="39" customFormat="1" ht="93.6" x14ac:dyDescent="0.3">
      <c r="B253" s="6" t="s">
        <v>19</v>
      </c>
      <c r="C253" s="27">
        <v>5</v>
      </c>
      <c r="D253" s="7">
        <v>2</v>
      </c>
      <c r="E253" s="8">
        <v>59</v>
      </c>
      <c r="F253" s="2"/>
      <c r="G253" s="11">
        <f t="shared" ref="G253:I254" si="46">G254</f>
        <v>60773600</v>
      </c>
      <c r="H253" s="11">
        <f t="shared" si="46"/>
        <v>60773600</v>
      </c>
      <c r="I253" s="11">
        <f t="shared" si="46"/>
        <v>41241872.509999998</v>
      </c>
      <c r="J253" s="11">
        <f t="shared" si="44"/>
        <v>67.861493329340377</v>
      </c>
      <c r="K253" s="11">
        <f t="shared" si="45"/>
        <v>67.861493329340377</v>
      </c>
    </row>
    <row r="254" spans="2:11" s="39" customFormat="1" ht="31.2" x14ac:dyDescent="0.3">
      <c r="B254" s="9" t="s">
        <v>140</v>
      </c>
      <c r="C254" s="27">
        <v>5</v>
      </c>
      <c r="D254" s="7">
        <v>2</v>
      </c>
      <c r="E254" s="8">
        <v>59</v>
      </c>
      <c r="F254" s="2">
        <v>600</v>
      </c>
      <c r="G254" s="11">
        <f t="shared" si="46"/>
        <v>60773600</v>
      </c>
      <c r="H254" s="11">
        <f t="shared" si="46"/>
        <v>60773600</v>
      </c>
      <c r="I254" s="11">
        <f t="shared" si="46"/>
        <v>41241872.509999998</v>
      </c>
      <c r="J254" s="11">
        <f t="shared" si="44"/>
        <v>67.861493329340377</v>
      </c>
      <c r="K254" s="11">
        <f t="shared" si="45"/>
        <v>67.861493329340377</v>
      </c>
    </row>
    <row r="255" spans="2:11" s="39" customFormat="1" ht="15.6" x14ac:dyDescent="0.3">
      <c r="B255" s="9" t="s">
        <v>141</v>
      </c>
      <c r="C255" s="27">
        <v>5</v>
      </c>
      <c r="D255" s="7">
        <v>2</v>
      </c>
      <c r="E255" s="8">
        <v>59</v>
      </c>
      <c r="F255" s="2">
        <v>610</v>
      </c>
      <c r="G255" s="11">
        <f>60119600+654000</f>
        <v>60773600</v>
      </c>
      <c r="H255" s="11">
        <f>60119600+654000</f>
        <v>60773600</v>
      </c>
      <c r="I255" s="11">
        <f>41241872.51</f>
        <v>41241872.509999998</v>
      </c>
      <c r="J255" s="11">
        <f t="shared" si="44"/>
        <v>67.861493329340377</v>
      </c>
      <c r="K255" s="11">
        <f t="shared" si="45"/>
        <v>67.861493329340377</v>
      </c>
    </row>
    <row r="256" spans="2:11" s="39" customFormat="1" ht="171.6" x14ac:dyDescent="0.3">
      <c r="B256" s="9" t="s">
        <v>207</v>
      </c>
      <c r="C256" s="27">
        <v>5</v>
      </c>
      <c r="D256" s="7">
        <v>2</v>
      </c>
      <c r="E256" s="8">
        <v>5471</v>
      </c>
      <c r="F256" s="2"/>
      <c r="G256" s="11">
        <f t="shared" ref="G256:J257" si="47">G257</f>
        <v>3302100</v>
      </c>
      <c r="H256" s="11">
        <f t="shared" si="47"/>
        <v>3302100</v>
      </c>
      <c r="I256" s="11">
        <f t="shared" si="47"/>
        <v>0</v>
      </c>
      <c r="J256" s="11">
        <f t="shared" si="47"/>
        <v>0</v>
      </c>
      <c r="K256" s="11">
        <f t="shared" si="45"/>
        <v>0</v>
      </c>
    </row>
    <row r="257" spans="2:11" s="39" customFormat="1" ht="31.2" x14ac:dyDescent="0.3">
      <c r="B257" s="9" t="s">
        <v>140</v>
      </c>
      <c r="C257" s="27">
        <v>5</v>
      </c>
      <c r="D257" s="7">
        <v>2</v>
      </c>
      <c r="E257" s="8">
        <v>5471</v>
      </c>
      <c r="F257" s="2">
        <v>600</v>
      </c>
      <c r="G257" s="11">
        <f t="shared" si="47"/>
        <v>3302100</v>
      </c>
      <c r="H257" s="11">
        <f t="shared" si="47"/>
        <v>3302100</v>
      </c>
      <c r="I257" s="11">
        <f t="shared" si="47"/>
        <v>0</v>
      </c>
      <c r="J257" s="11">
        <f t="shared" si="47"/>
        <v>0</v>
      </c>
      <c r="K257" s="11">
        <f t="shared" si="45"/>
        <v>0</v>
      </c>
    </row>
    <row r="258" spans="2:11" s="39" customFormat="1" ht="15.6" x14ac:dyDescent="0.3">
      <c r="B258" s="9" t="s">
        <v>141</v>
      </c>
      <c r="C258" s="27">
        <v>5</v>
      </c>
      <c r="D258" s="7">
        <v>2</v>
      </c>
      <c r="E258" s="8">
        <v>5471</v>
      </c>
      <c r="F258" s="2">
        <v>610</v>
      </c>
      <c r="G258" s="11">
        <v>3302100</v>
      </c>
      <c r="H258" s="11">
        <v>3302100</v>
      </c>
      <c r="I258" s="11"/>
      <c r="J258" s="11"/>
      <c r="K258" s="11">
        <f t="shared" si="45"/>
        <v>0</v>
      </c>
    </row>
    <row r="259" spans="2:11" s="39" customFormat="1" ht="78" x14ac:dyDescent="0.3">
      <c r="B259" s="6" t="s">
        <v>54</v>
      </c>
      <c r="C259" s="27">
        <v>5</v>
      </c>
      <c r="D259" s="7">
        <v>2</v>
      </c>
      <c r="E259" s="8">
        <v>9999</v>
      </c>
      <c r="F259" s="2"/>
      <c r="G259" s="11">
        <f t="shared" ref="G259:I260" si="48">G260</f>
        <v>3101000</v>
      </c>
      <c r="H259" s="11">
        <f t="shared" si="48"/>
        <v>3101000</v>
      </c>
      <c r="I259" s="11">
        <f t="shared" si="48"/>
        <v>1547596.28</v>
      </c>
      <c r="J259" s="11">
        <f t="shared" si="44"/>
        <v>49.90636181876814</v>
      </c>
      <c r="K259" s="11">
        <f t="shared" si="45"/>
        <v>49.90636181876814</v>
      </c>
    </row>
    <row r="260" spans="2:11" s="39" customFormat="1" ht="31.2" x14ac:dyDescent="0.3">
      <c r="B260" s="9" t="s">
        <v>140</v>
      </c>
      <c r="C260" s="27">
        <v>5</v>
      </c>
      <c r="D260" s="7">
        <v>2</v>
      </c>
      <c r="E260" s="8">
        <v>9999</v>
      </c>
      <c r="F260" s="2">
        <v>600</v>
      </c>
      <c r="G260" s="11">
        <f t="shared" si="48"/>
        <v>3101000</v>
      </c>
      <c r="H260" s="11">
        <f t="shared" si="48"/>
        <v>3101000</v>
      </c>
      <c r="I260" s="11">
        <f t="shared" si="48"/>
        <v>1547596.28</v>
      </c>
      <c r="J260" s="11">
        <f t="shared" si="44"/>
        <v>49.90636181876814</v>
      </c>
      <c r="K260" s="11">
        <f t="shared" si="45"/>
        <v>49.90636181876814</v>
      </c>
    </row>
    <row r="261" spans="2:11" s="39" customFormat="1" ht="15.6" x14ac:dyDescent="0.3">
      <c r="B261" s="9" t="s">
        <v>141</v>
      </c>
      <c r="C261" s="27">
        <v>5</v>
      </c>
      <c r="D261" s="7">
        <v>2</v>
      </c>
      <c r="E261" s="8">
        <v>9999</v>
      </c>
      <c r="F261" s="2">
        <v>610</v>
      </c>
      <c r="G261" s="11">
        <v>3101000</v>
      </c>
      <c r="H261" s="11">
        <v>3101000</v>
      </c>
      <c r="I261" s="11">
        <v>1547596.28</v>
      </c>
      <c r="J261" s="11">
        <f t="shared" si="44"/>
        <v>49.90636181876814</v>
      </c>
      <c r="K261" s="11">
        <f t="shared" si="45"/>
        <v>49.90636181876814</v>
      </c>
    </row>
    <row r="262" spans="2:11" s="39" customFormat="1" ht="46.8" x14ac:dyDescent="0.3">
      <c r="B262" s="6" t="s">
        <v>65</v>
      </c>
      <c r="C262" s="27">
        <v>6</v>
      </c>
      <c r="D262" s="7">
        <v>0</v>
      </c>
      <c r="E262" s="8">
        <v>0</v>
      </c>
      <c r="F262" s="2"/>
      <c r="G262" s="11">
        <f>G263+G276</f>
        <v>6042280</v>
      </c>
      <c r="H262" s="11">
        <f>H263+H276</f>
        <v>6042280</v>
      </c>
      <c r="I262" s="11">
        <f>I263+I276</f>
        <v>3793809.33</v>
      </c>
      <c r="J262" s="11">
        <f t="shared" si="44"/>
        <v>62.7877114268124</v>
      </c>
      <c r="K262" s="11">
        <f t="shared" si="45"/>
        <v>62.7877114268124</v>
      </c>
    </row>
    <row r="263" spans="2:11" s="39" customFormat="1" ht="62.4" x14ac:dyDescent="0.3">
      <c r="B263" s="6" t="s">
        <v>66</v>
      </c>
      <c r="C263" s="27">
        <v>6</v>
      </c>
      <c r="D263" s="7">
        <v>1</v>
      </c>
      <c r="E263" s="8">
        <v>0</v>
      </c>
      <c r="F263" s="2"/>
      <c r="G263" s="11">
        <f>G267+G273+G264</f>
        <v>605380</v>
      </c>
      <c r="H263" s="11">
        <f>H267+H273+H264</f>
        <v>605380</v>
      </c>
      <c r="I263" s="11">
        <f>I267+I273+I264</f>
        <v>332498.83</v>
      </c>
      <c r="J263" s="11">
        <f t="shared" si="44"/>
        <v>54.923986586937133</v>
      </c>
      <c r="K263" s="11">
        <f t="shared" si="45"/>
        <v>54.923986586937133</v>
      </c>
    </row>
    <row r="264" spans="2:11" s="39" customFormat="1" ht="78" x14ac:dyDescent="0.3">
      <c r="B264" s="6" t="s">
        <v>222</v>
      </c>
      <c r="C264" s="27">
        <v>6</v>
      </c>
      <c r="D264" s="7">
        <v>1</v>
      </c>
      <c r="E264" s="8">
        <v>5083</v>
      </c>
      <c r="F264" s="2"/>
      <c r="G264" s="11">
        <f t="shared" ref="G264:I265" si="49">G265</f>
        <v>72690</v>
      </c>
      <c r="H264" s="11">
        <f t="shared" si="49"/>
        <v>72690</v>
      </c>
      <c r="I264" s="11">
        <f t="shared" si="49"/>
        <v>72690</v>
      </c>
      <c r="J264" s="11">
        <v>0</v>
      </c>
      <c r="K264" s="11">
        <f t="shared" si="45"/>
        <v>100</v>
      </c>
    </row>
    <row r="265" spans="2:11" s="39" customFormat="1" ht="31.2" x14ac:dyDescent="0.3">
      <c r="B265" s="9" t="s">
        <v>140</v>
      </c>
      <c r="C265" s="27">
        <v>6</v>
      </c>
      <c r="D265" s="7">
        <v>1</v>
      </c>
      <c r="E265" s="8">
        <v>5083</v>
      </c>
      <c r="F265" s="2">
        <v>600</v>
      </c>
      <c r="G265" s="11">
        <f t="shared" si="49"/>
        <v>72690</v>
      </c>
      <c r="H265" s="11">
        <f t="shared" si="49"/>
        <v>72690</v>
      </c>
      <c r="I265" s="11">
        <f t="shared" si="49"/>
        <v>72690</v>
      </c>
      <c r="J265" s="11">
        <v>0</v>
      </c>
      <c r="K265" s="11">
        <f t="shared" si="45"/>
        <v>100</v>
      </c>
    </row>
    <row r="266" spans="2:11" s="39" customFormat="1" ht="15.6" x14ac:dyDescent="0.3">
      <c r="B266" s="9" t="s">
        <v>142</v>
      </c>
      <c r="C266" s="27">
        <v>6</v>
      </c>
      <c r="D266" s="7">
        <v>1</v>
      </c>
      <c r="E266" s="8">
        <v>5083</v>
      </c>
      <c r="F266" s="2">
        <v>620</v>
      </c>
      <c r="G266" s="11">
        <v>72690</v>
      </c>
      <c r="H266" s="11">
        <v>72690</v>
      </c>
      <c r="I266" s="11">
        <v>72690</v>
      </c>
      <c r="J266" s="11">
        <v>0</v>
      </c>
      <c r="K266" s="11">
        <f t="shared" si="45"/>
        <v>100</v>
      </c>
    </row>
    <row r="267" spans="2:11" s="39" customFormat="1" ht="78" x14ac:dyDescent="0.3">
      <c r="B267" s="6" t="s">
        <v>55</v>
      </c>
      <c r="C267" s="27">
        <v>6</v>
      </c>
      <c r="D267" s="7">
        <v>1</v>
      </c>
      <c r="E267" s="8">
        <v>5604</v>
      </c>
      <c r="F267" s="2"/>
      <c r="G267" s="11">
        <f>G270+G268</f>
        <v>460000</v>
      </c>
      <c r="H267" s="11">
        <f>H270+H268</f>
        <v>460000</v>
      </c>
      <c r="I267" s="11">
        <f>I270+I268</f>
        <v>187118.83000000002</v>
      </c>
      <c r="J267" s="11">
        <f t="shared" si="44"/>
        <v>40.678006521739135</v>
      </c>
      <c r="K267" s="11">
        <f t="shared" si="45"/>
        <v>40.678006521739135</v>
      </c>
    </row>
    <row r="268" spans="2:11" s="39" customFormat="1" ht="62.4" x14ac:dyDescent="0.3">
      <c r="B268" s="6" t="s">
        <v>83</v>
      </c>
      <c r="C268" s="27">
        <v>6</v>
      </c>
      <c r="D268" s="7">
        <v>1</v>
      </c>
      <c r="E268" s="8">
        <v>5604</v>
      </c>
      <c r="F268" s="2">
        <v>100</v>
      </c>
      <c r="G268" s="11">
        <f>G269</f>
        <v>7000</v>
      </c>
      <c r="H268" s="11">
        <f>H269</f>
        <v>7000</v>
      </c>
      <c r="I268" s="11">
        <f>I269</f>
        <v>2644.45</v>
      </c>
      <c r="J268" s="11">
        <v>0</v>
      </c>
      <c r="K268" s="11">
        <f t="shared" si="45"/>
        <v>37.777857142857144</v>
      </c>
    </row>
    <row r="269" spans="2:11" s="39" customFormat="1" ht="15.6" x14ac:dyDescent="0.3">
      <c r="B269" s="6" t="s">
        <v>84</v>
      </c>
      <c r="C269" s="27">
        <v>6</v>
      </c>
      <c r="D269" s="7">
        <v>1</v>
      </c>
      <c r="E269" s="8">
        <v>5604</v>
      </c>
      <c r="F269" s="2">
        <v>110</v>
      </c>
      <c r="G269" s="11">
        <v>7000</v>
      </c>
      <c r="H269" s="11">
        <v>7000</v>
      </c>
      <c r="I269" s="11">
        <v>2644.45</v>
      </c>
      <c r="J269" s="11">
        <v>0</v>
      </c>
      <c r="K269" s="11">
        <f t="shared" si="45"/>
        <v>37.777857142857144</v>
      </c>
    </row>
    <row r="270" spans="2:11" s="39" customFormat="1" ht="31.2" x14ac:dyDescent="0.3">
      <c r="B270" s="9" t="s">
        <v>140</v>
      </c>
      <c r="C270" s="27">
        <v>6</v>
      </c>
      <c r="D270" s="7">
        <v>1</v>
      </c>
      <c r="E270" s="8">
        <v>5604</v>
      </c>
      <c r="F270" s="2">
        <v>600</v>
      </c>
      <c r="G270" s="11">
        <f>G271+G272</f>
        <v>453000</v>
      </c>
      <c r="H270" s="11">
        <f>H271+H272</f>
        <v>453000</v>
      </c>
      <c r="I270" s="11">
        <f>I271+I272</f>
        <v>184474.38</v>
      </c>
      <c r="J270" s="11">
        <f t="shared" si="44"/>
        <v>40.722821192052983</v>
      </c>
      <c r="K270" s="11">
        <f t="shared" si="45"/>
        <v>40.722821192052983</v>
      </c>
    </row>
    <row r="271" spans="2:11" s="39" customFormat="1" ht="15.6" x14ac:dyDescent="0.3">
      <c r="B271" s="9" t="s">
        <v>141</v>
      </c>
      <c r="C271" s="27">
        <v>6</v>
      </c>
      <c r="D271" s="7">
        <v>1</v>
      </c>
      <c r="E271" s="8">
        <v>5604</v>
      </c>
      <c r="F271" s="2">
        <v>610</v>
      </c>
      <c r="G271" s="11">
        <f>224800</f>
        <v>224800</v>
      </c>
      <c r="H271" s="11">
        <f>224800</f>
        <v>224800</v>
      </c>
      <c r="I271" s="11">
        <v>104152.7</v>
      </c>
      <c r="J271" s="11">
        <f t="shared" si="44"/>
        <v>46.331272241992885</v>
      </c>
      <c r="K271" s="11">
        <f t="shared" si="45"/>
        <v>46.331272241992885</v>
      </c>
    </row>
    <row r="272" spans="2:11" s="39" customFormat="1" ht="15.6" x14ac:dyDescent="0.3">
      <c r="B272" s="9" t="s">
        <v>142</v>
      </c>
      <c r="C272" s="27">
        <v>6</v>
      </c>
      <c r="D272" s="7">
        <v>1</v>
      </c>
      <c r="E272" s="8">
        <v>5604</v>
      </c>
      <c r="F272" s="2">
        <v>620</v>
      </c>
      <c r="G272" s="11">
        <v>228200</v>
      </c>
      <c r="H272" s="11">
        <v>228200</v>
      </c>
      <c r="I272" s="11">
        <v>80321.679999999993</v>
      </c>
      <c r="J272" s="11">
        <f>I272/G272*100</f>
        <v>35.197931638913232</v>
      </c>
      <c r="K272" s="11">
        <f>I272/H272*100</f>
        <v>35.197931638913232</v>
      </c>
    </row>
    <row r="273" spans="2:11" s="39" customFormat="1" ht="93.6" x14ac:dyDescent="0.3">
      <c r="B273" s="6" t="s">
        <v>56</v>
      </c>
      <c r="C273" s="27">
        <v>6</v>
      </c>
      <c r="D273" s="7">
        <v>1</v>
      </c>
      <c r="E273" s="8">
        <v>5683</v>
      </c>
      <c r="F273" s="2"/>
      <c r="G273" s="11">
        <f t="shared" ref="G273:I274" si="50">G274</f>
        <v>72690</v>
      </c>
      <c r="H273" s="11">
        <f t="shared" si="50"/>
        <v>72690</v>
      </c>
      <c r="I273" s="11">
        <f t="shared" si="50"/>
        <v>72690</v>
      </c>
      <c r="J273" s="11">
        <f>I273/G273*100</f>
        <v>100</v>
      </c>
      <c r="K273" s="11">
        <f>I273/H273*100</f>
        <v>100</v>
      </c>
    </row>
    <row r="274" spans="2:11" s="39" customFormat="1" ht="31.2" x14ac:dyDescent="0.3">
      <c r="B274" s="9" t="s">
        <v>140</v>
      </c>
      <c r="C274" s="27">
        <v>6</v>
      </c>
      <c r="D274" s="7">
        <v>1</v>
      </c>
      <c r="E274" s="8">
        <v>5683</v>
      </c>
      <c r="F274" s="2">
        <v>600</v>
      </c>
      <c r="G274" s="11">
        <f t="shared" si="50"/>
        <v>72690</v>
      </c>
      <c r="H274" s="11">
        <f t="shared" si="50"/>
        <v>72690</v>
      </c>
      <c r="I274" s="11">
        <f t="shared" si="50"/>
        <v>72690</v>
      </c>
      <c r="J274" s="11">
        <f>I274/G274*100</f>
        <v>100</v>
      </c>
      <c r="K274" s="11">
        <f>I274/H274*100</f>
        <v>100</v>
      </c>
    </row>
    <row r="275" spans="2:11" s="39" customFormat="1" ht="15.6" x14ac:dyDescent="0.3">
      <c r="B275" s="9" t="s">
        <v>142</v>
      </c>
      <c r="C275" s="27">
        <v>6</v>
      </c>
      <c r="D275" s="7">
        <v>1</v>
      </c>
      <c r="E275" s="8">
        <v>5683</v>
      </c>
      <c r="F275" s="2">
        <v>620</v>
      </c>
      <c r="G275" s="11">
        <v>72690</v>
      </c>
      <c r="H275" s="11">
        <v>72690</v>
      </c>
      <c r="I275" s="11">
        <v>72690</v>
      </c>
      <c r="J275" s="11">
        <f>I275/G275*100</f>
        <v>100</v>
      </c>
      <c r="K275" s="11">
        <f>I275/H275*100</f>
        <v>100</v>
      </c>
    </row>
    <row r="276" spans="2:11" s="39" customFormat="1" ht="78" x14ac:dyDescent="0.3">
      <c r="B276" s="6" t="s">
        <v>301</v>
      </c>
      <c r="C276" s="27">
        <v>6</v>
      </c>
      <c r="D276" s="7">
        <v>2</v>
      </c>
      <c r="E276" s="8">
        <v>0</v>
      </c>
      <c r="F276" s="2"/>
      <c r="G276" s="11">
        <f>G277+G280</f>
        <v>5436900</v>
      </c>
      <c r="H276" s="11">
        <f>H277+H280</f>
        <v>5436900</v>
      </c>
      <c r="I276" s="11">
        <f>I277+I280</f>
        <v>3461310.5</v>
      </c>
      <c r="J276" s="11">
        <f t="shared" si="44"/>
        <v>63.663309974433957</v>
      </c>
      <c r="K276" s="11">
        <f t="shared" si="45"/>
        <v>63.663309974433957</v>
      </c>
    </row>
    <row r="277" spans="2:11" s="39" customFormat="1" ht="93.6" x14ac:dyDescent="0.3">
      <c r="B277" s="6" t="s">
        <v>57</v>
      </c>
      <c r="C277" s="27">
        <v>6</v>
      </c>
      <c r="D277" s="7">
        <v>2</v>
      </c>
      <c r="E277" s="8">
        <v>204</v>
      </c>
      <c r="F277" s="2"/>
      <c r="G277" s="11">
        <f t="shared" ref="G277:I278" si="51">G278</f>
        <v>3451600</v>
      </c>
      <c r="H277" s="11">
        <f t="shared" si="51"/>
        <v>3451600</v>
      </c>
      <c r="I277" s="11">
        <f t="shared" si="51"/>
        <v>2889024.77</v>
      </c>
      <c r="J277" s="11">
        <f t="shared" si="44"/>
        <v>83.701030536562754</v>
      </c>
      <c r="K277" s="11">
        <f t="shared" si="45"/>
        <v>83.701030536562754</v>
      </c>
    </row>
    <row r="278" spans="2:11" s="39" customFormat="1" ht="62.4" x14ac:dyDescent="0.3">
      <c r="B278" s="9" t="s">
        <v>83</v>
      </c>
      <c r="C278" s="27">
        <v>6</v>
      </c>
      <c r="D278" s="7">
        <v>2</v>
      </c>
      <c r="E278" s="8">
        <v>204</v>
      </c>
      <c r="F278" s="2">
        <v>100</v>
      </c>
      <c r="G278" s="11">
        <f t="shared" si="51"/>
        <v>3451600</v>
      </c>
      <c r="H278" s="11">
        <f t="shared" si="51"/>
        <v>3451600</v>
      </c>
      <c r="I278" s="11">
        <f t="shared" si="51"/>
        <v>2889024.77</v>
      </c>
      <c r="J278" s="11">
        <f t="shared" si="44"/>
        <v>83.701030536562754</v>
      </c>
      <c r="K278" s="11">
        <f t="shared" si="45"/>
        <v>83.701030536562754</v>
      </c>
    </row>
    <row r="279" spans="2:11" s="39" customFormat="1" ht="31.2" x14ac:dyDescent="0.3">
      <c r="B279" s="9" t="s">
        <v>8</v>
      </c>
      <c r="C279" s="27">
        <v>6</v>
      </c>
      <c r="D279" s="7">
        <v>2</v>
      </c>
      <c r="E279" s="8">
        <v>204</v>
      </c>
      <c r="F279" s="2">
        <v>120</v>
      </c>
      <c r="G279" s="11">
        <v>3451600</v>
      </c>
      <c r="H279" s="11">
        <v>3451600</v>
      </c>
      <c r="I279" s="11">
        <v>2889024.77</v>
      </c>
      <c r="J279" s="11">
        <f t="shared" si="44"/>
        <v>83.701030536562754</v>
      </c>
      <c r="K279" s="11">
        <f t="shared" si="45"/>
        <v>83.701030536562754</v>
      </c>
    </row>
    <row r="280" spans="2:11" s="39" customFormat="1" ht="109.2" x14ac:dyDescent="0.3">
      <c r="B280" s="6" t="s">
        <v>58</v>
      </c>
      <c r="C280" s="27">
        <v>6</v>
      </c>
      <c r="D280" s="7">
        <v>2</v>
      </c>
      <c r="E280" s="8">
        <v>5513</v>
      </c>
      <c r="F280" s="2"/>
      <c r="G280" s="11">
        <f>G281+G283</f>
        <v>1985300</v>
      </c>
      <c r="H280" s="11">
        <f>H281+H283</f>
        <v>1985300</v>
      </c>
      <c r="I280" s="11">
        <f>I281+I283</f>
        <v>572285.73</v>
      </c>
      <c r="J280" s="11">
        <f t="shared" si="44"/>
        <v>28.826158766936988</v>
      </c>
      <c r="K280" s="11">
        <f t="shared" si="45"/>
        <v>28.826158766936988</v>
      </c>
    </row>
    <row r="281" spans="2:11" s="39" customFormat="1" ht="62.4" x14ac:dyDescent="0.3">
      <c r="B281" s="9" t="s">
        <v>83</v>
      </c>
      <c r="C281" s="27">
        <v>6</v>
      </c>
      <c r="D281" s="7">
        <v>2</v>
      </c>
      <c r="E281" s="8">
        <v>5513</v>
      </c>
      <c r="F281" s="2">
        <v>100</v>
      </c>
      <c r="G281" s="11">
        <f>G282</f>
        <v>1137000</v>
      </c>
      <c r="H281" s="11">
        <f>H282</f>
        <v>1137000</v>
      </c>
      <c r="I281" s="11">
        <f>I282</f>
        <v>430677.42</v>
      </c>
      <c r="J281" s="11">
        <f t="shared" si="44"/>
        <v>37.878401055408972</v>
      </c>
      <c r="K281" s="11">
        <f t="shared" si="45"/>
        <v>37.878401055408972</v>
      </c>
    </row>
    <row r="282" spans="2:11" s="39" customFormat="1" ht="31.2" x14ac:dyDescent="0.3">
      <c r="B282" s="9" t="s">
        <v>8</v>
      </c>
      <c r="C282" s="27">
        <v>6</v>
      </c>
      <c r="D282" s="7">
        <v>2</v>
      </c>
      <c r="E282" s="8">
        <v>5513</v>
      </c>
      <c r="F282" s="2">
        <v>120</v>
      </c>
      <c r="G282" s="11">
        <f>1097000+40000</f>
        <v>1137000</v>
      </c>
      <c r="H282" s="11">
        <f>1097000+40000</f>
        <v>1137000</v>
      </c>
      <c r="I282" s="11">
        <v>430677.42</v>
      </c>
      <c r="J282" s="11">
        <f t="shared" si="44"/>
        <v>37.878401055408972</v>
      </c>
      <c r="K282" s="11">
        <f t="shared" si="45"/>
        <v>37.878401055408972</v>
      </c>
    </row>
    <row r="283" spans="2:11" s="39" customFormat="1" ht="31.2" x14ac:dyDescent="0.3">
      <c r="B283" s="9" t="s">
        <v>145</v>
      </c>
      <c r="C283" s="27">
        <v>6</v>
      </c>
      <c r="D283" s="7">
        <v>2</v>
      </c>
      <c r="E283" s="8">
        <v>5513</v>
      </c>
      <c r="F283" s="2">
        <v>200</v>
      </c>
      <c r="G283" s="11">
        <f>G284</f>
        <v>848300</v>
      </c>
      <c r="H283" s="11">
        <f>H284</f>
        <v>848300</v>
      </c>
      <c r="I283" s="11">
        <f>I284</f>
        <v>141608.31</v>
      </c>
      <c r="J283" s="11">
        <f t="shared" si="44"/>
        <v>16.693187551573736</v>
      </c>
      <c r="K283" s="11">
        <f t="shared" si="45"/>
        <v>16.693187551573736</v>
      </c>
    </row>
    <row r="284" spans="2:11" s="39" customFormat="1" ht="31.2" x14ac:dyDescent="0.3">
      <c r="B284" s="9" t="s">
        <v>146</v>
      </c>
      <c r="C284" s="27">
        <v>6</v>
      </c>
      <c r="D284" s="7">
        <v>2</v>
      </c>
      <c r="E284" s="8">
        <v>5513</v>
      </c>
      <c r="F284" s="2">
        <v>240</v>
      </c>
      <c r="G284" s="11">
        <v>848300</v>
      </c>
      <c r="H284" s="11">
        <v>848300</v>
      </c>
      <c r="I284" s="11">
        <v>141608.31</v>
      </c>
      <c r="J284" s="11">
        <f t="shared" si="44"/>
        <v>16.693187551573736</v>
      </c>
      <c r="K284" s="11">
        <f t="shared" si="45"/>
        <v>16.693187551573736</v>
      </c>
    </row>
    <row r="285" spans="2:11" s="39" customFormat="1" ht="62.4" x14ac:dyDescent="0.3">
      <c r="B285" s="6" t="s">
        <v>114</v>
      </c>
      <c r="C285" s="27">
        <v>7</v>
      </c>
      <c r="D285" s="7">
        <v>0</v>
      </c>
      <c r="E285" s="8">
        <v>0</v>
      </c>
      <c r="F285" s="2"/>
      <c r="G285" s="11">
        <f>G286+G294+G301+G290</f>
        <v>39737300</v>
      </c>
      <c r="H285" s="11">
        <f>H286+H294+H301+H290</f>
        <v>39737300</v>
      </c>
      <c r="I285" s="11">
        <f>I286+I294+I301+I290</f>
        <v>27151799.300000001</v>
      </c>
      <c r="J285" s="11">
        <f t="shared" si="44"/>
        <v>68.328243992420227</v>
      </c>
      <c r="K285" s="11">
        <f t="shared" si="45"/>
        <v>68.328243992420227</v>
      </c>
    </row>
    <row r="286" spans="2:11" s="39" customFormat="1" ht="93.6" x14ac:dyDescent="0.3">
      <c r="B286" s="6" t="s">
        <v>82</v>
      </c>
      <c r="C286" s="27">
        <v>7</v>
      </c>
      <c r="D286" s="7">
        <v>1</v>
      </c>
      <c r="E286" s="8">
        <v>0</v>
      </c>
      <c r="F286" s="2"/>
      <c r="G286" s="11">
        <f t="shared" ref="G286:I288" si="52">G287</f>
        <v>25396800</v>
      </c>
      <c r="H286" s="11">
        <f t="shared" si="52"/>
        <v>25396800</v>
      </c>
      <c r="I286" s="11">
        <f t="shared" si="52"/>
        <v>13926535</v>
      </c>
      <c r="J286" s="11">
        <f t="shared" si="44"/>
        <v>54.835786398286402</v>
      </c>
      <c r="K286" s="11">
        <f t="shared" si="45"/>
        <v>54.835786398286402</v>
      </c>
    </row>
    <row r="287" spans="2:11" s="39" customFormat="1" ht="124.8" x14ac:dyDescent="0.3">
      <c r="B287" s="6" t="s">
        <v>59</v>
      </c>
      <c r="C287" s="27">
        <v>7</v>
      </c>
      <c r="D287" s="7">
        <v>1</v>
      </c>
      <c r="E287" s="8">
        <v>5522</v>
      </c>
      <c r="F287" s="2"/>
      <c r="G287" s="11">
        <f t="shared" si="52"/>
        <v>25396800</v>
      </c>
      <c r="H287" s="11">
        <f t="shared" si="52"/>
        <v>25396800</v>
      </c>
      <c r="I287" s="11">
        <f t="shared" si="52"/>
        <v>13926535</v>
      </c>
      <c r="J287" s="11">
        <f t="shared" si="44"/>
        <v>54.835786398286402</v>
      </c>
      <c r="K287" s="11">
        <f t="shared" si="45"/>
        <v>54.835786398286402</v>
      </c>
    </row>
    <row r="288" spans="2:11" s="39" customFormat="1" ht="15.6" x14ac:dyDescent="0.3">
      <c r="B288" s="9" t="s">
        <v>90</v>
      </c>
      <c r="C288" s="27">
        <v>7</v>
      </c>
      <c r="D288" s="7">
        <v>1</v>
      </c>
      <c r="E288" s="8">
        <v>5522</v>
      </c>
      <c r="F288" s="2">
        <v>800</v>
      </c>
      <c r="G288" s="11">
        <f t="shared" si="52"/>
        <v>25396800</v>
      </c>
      <c r="H288" s="11">
        <f t="shared" si="52"/>
        <v>25396800</v>
      </c>
      <c r="I288" s="11">
        <f t="shared" si="52"/>
        <v>13926535</v>
      </c>
      <c r="J288" s="11">
        <f t="shared" si="44"/>
        <v>54.835786398286402</v>
      </c>
      <c r="K288" s="11">
        <f t="shared" si="45"/>
        <v>54.835786398286402</v>
      </c>
    </row>
    <row r="289" spans="2:11" s="39" customFormat="1" ht="46.8" x14ac:dyDescent="0.3">
      <c r="B289" s="9" t="s">
        <v>160</v>
      </c>
      <c r="C289" s="27">
        <v>7</v>
      </c>
      <c r="D289" s="7">
        <v>1</v>
      </c>
      <c r="E289" s="8">
        <v>5522</v>
      </c>
      <c r="F289" s="1">
        <v>810</v>
      </c>
      <c r="G289" s="11">
        <v>25396800</v>
      </c>
      <c r="H289" s="11">
        <v>25396800</v>
      </c>
      <c r="I289" s="11">
        <v>13926535</v>
      </c>
      <c r="J289" s="11">
        <f t="shared" si="44"/>
        <v>54.835786398286402</v>
      </c>
      <c r="K289" s="11">
        <f t="shared" si="45"/>
        <v>54.835786398286402</v>
      </c>
    </row>
    <row r="290" spans="2:11" s="39" customFormat="1" ht="78" x14ac:dyDescent="0.3">
      <c r="B290" s="9" t="s">
        <v>106</v>
      </c>
      <c r="C290" s="27">
        <v>7</v>
      </c>
      <c r="D290" s="7">
        <v>2</v>
      </c>
      <c r="E290" s="8">
        <v>0</v>
      </c>
      <c r="F290" s="1"/>
      <c r="G290" s="11">
        <f t="shared" ref="G290:I292" si="53">G291</f>
        <v>13008100</v>
      </c>
      <c r="H290" s="11">
        <f t="shared" si="53"/>
        <v>13008100</v>
      </c>
      <c r="I290" s="11">
        <f t="shared" si="53"/>
        <v>13008100</v>
      </c>
      <c r="J290" s="11">
        <v>0</v>
      </c>
      <c r="K290" s="11">
        <f t="shared" si="45"/>
        <v>100</v>
      </c>
    </row>
    <row r="291" spans="2:11" s="39" customFormat="1" ht="93.6" x14ac:dyDescent="0.3">
      <c r="B291" s="9" t="s">
        <v>107</v>
      </c>
      <c r="C291" s="27">
        <v>7</v>
      </c>
      <c r="D291" s="7">
        <v>2</v>
      </c>
      <c r="E291" s="8">
        <v>5525</v>
      </c>
      <c r="F291" s="1"/>
      <c r="G291" s="11">
        <f t="shared" si="53"/>
        <v>13008100</v>
      </c>
      <c r="H291" s="11">
        <f t="shared" si="53"/>
        <v>13008100</v>
      </c>
      <c r="I291" s="11">
        <f t="shared" si="53"/>
        <v>13008100</v>
      </c>
      <c r="J291" s="11">
        <v>0</v>
      </c>
      <c r="K291" s="11">
        <f t="shared" si="45"/>
        <v>100</v>
      </c>
    </row>
    <row r="292" spans="2:11" s="39" customFormat="1" ht="15.6" x14ac:dyDescent="0.3">
      <c r="B292" s="9" t="s">
        <v>90</v>
      </c>
      <c r="C292" s="27">
        <v>7</v>
      </c>
      <c r="D292" s="7">
        <v>2</v>
      </c>
      <c r="E292" s="8">
        <v>5525</v>
      </c>
      <c r="F292" s="1">
        <v>800</v>
      </c>
      <c r="G292" s="11">
        <f t="shared" si="53"/>
        <v>13008100</v>
      </c>
      <c r="H292" s="11">
        <f t="shared" si="53"/>
        <v>13008100</v>
      </c>
      <c r="I292" s="11">
        <f t="shared" si="53"/>
        <v>13008100</v>
      </c>
      <c r="J292" s="11">
        <v>0</v>
      </c>
      <c r="K292" s="11">
        <f t="shared" si="45"/>
        <v>100</v>
      </c>
    </row>
    <row r="293" spans="2:11" s="39" customFormat="1" ht="46.8" x14ac:dyDescent="0.3">
      <c r="B293" s="9" t="s">
        <v>160</v>
      </c>
      <c r="C293" s="27">
        <v>7</v>
      </c>
      <c r="D293" s="7">
        <v>2</v>
      </c>
      <c r="E293" s="8">
        <v>5525</v>
      </c>
      <c r="F293" s="1">
        <v>810</v>
      </c>
      <c r="G293" s="11">
        <v>13008100</v>
      </c>
      <c r="H293" s="11">
        <v>13008100</v>
      </c>
      <c r="I293" s="11">
        <v>13008100</v>
      </c>
      <c r="J293" s="11">
        <v>0</v>
      </c>
      <c r="K293" s="11">
        <f t="shared" si="45"/>
        <v>100</v>
      </c>
    </row>
    <row r="294" spans="2:11" s="39" customFormat="1" ht="109.2" x14ac:dyDescent="0.3">
      <c r="B294" s="6" t="s">
        <v>175</v>
      </c>
      <c r="C294" s="27">
        <v>7</v>
      </c>
      <c r="D294" s="7">
        <v>4</v>
      </c>
      <c r="E294" s="8">
        <v>0</v>
      </c>
      <c r="F294" s="2"/>
      <c r="G294" s="11">
        <f>G298+G295</f>
        <v>1183400</v>
      </c>
      <c r="H294" s="11">
        <f>H298+H295</f>
        <v>1183400</v>
      </c>
      <c r="I294" s="11">
        <f>I298+I295</f>
        <v>214539.3</v>
      </c>
      <c r="J294" s="11">
        <f t="shared" si="44"/>
        <v>18.129060334629035</v>
      </c>
      <c r="K294" s="11">
        <f t="shared" si="45"/>
        <v>18.129060334629035</v>
      </c>
    </row>
    <row r="295" spans="2:11" s="39" customFormat="1" ht="124.8" x14ac:dyDescent="0.3">
      <c r="B295" s="6" t="s">
        <v>223</v>
      </c>
      <c r="C295" s="27">
        <v>7</v>
      </c>
      <c r="D295" s="7">
        <v>4</v>
      </c>
      <c r="E295" s="8">
        <v>2127</v>
      </c>
      <c r="F295" s="2"/>
      <c r="G295" s="11">
        <f t="shared" ref="G295:I296" si="54">G296</f>
        <v>943000</v>
      </c>
      <c r="H295" s="11">
        <f t="shared" si="54"/>
        <v>943000</v>
      </c>
      <c r="I295" s="11">
        <f t="shared" si="54"/>
        <v>0</v>
      </c>
      <c r="J295" s="11">
        <v>0</v>
      </c>
      <c r="K295" s="11">
        <f t="shared" si="45"/>
        <v>0</v>
      </c>
    </row>
    <row r="296" spans="2:11" s="39" customFormat="1" ht="31.2" x14ac:dyDescent="0.3">
      <c r="B296" s="9" t="s">
        <v>145</v>
      </c>
      <c r="C296" s="27">
        <v>7</v>
      </c>
      <c r="D296" s="7">
        <v>4</v>
      </c>
      <c r="E296" s="8">
        <v>2127</v>
      </c>
      <c r="F296" s="2">
        <v>200</v>
      </c>
      <c r="G296" s="11">
        <f t="shared" si="54"/>
        <v>943000</v>
      </c>
      <c r="H296" s="11">
        <f t="shared" si="54"/>
        <v>943000</v>
      </c>
      <c r="I296" s="11">
        <f t="shared" si="54"/>
        <v>0</v>
      </c>
      <c r="J296" s="11">
        <v>0</v>
      </c>
      <c r="K296" s="11">
        <f t="shared" si="45"/>
        <v>0</v>
      </c>
    </row>
    <row r="297" spans="2:11" s="39" customFormat="1" ht="31.2" x14ac:dyDescent="0.3">
      <c r="B297" s="9" t="s">
        <v>146</v>
      </c>
      <c r="C297" s="27">
        <v>7</v>
      </c>
      <c r="D297" s="7">
        <v>4</v>
      </c>
      <c r="E297" s="8">
        <v>2127</v>
      </c>
      <c r="F297" s="2">
        <v>240</v>
      </c>
      <c r="G297" s="11">
        <v>943000</v>
      </c>
      <c r="H297" s="11">
        <v>943000</v>
      </c>
      <c r="I297" s="11">
        <v>0</v>
      </c>
      <c r="J297" s="11">
        <v>0</v>
      </c>
      <c r="K297" s="11">
        <f t="shared" si="45"/>
        <v>0</v>
      </c>
    </row>
    <row r="298" spans="2:11" s="39" customFormat="1" ht="156" x14ac:dyDescent="0.3">
      <c r="B298" s="6" t="s">
        <v>169</v>
      </c>
      <c r="C298" s="27">
        <v>7</v>
      </c>
      <c r="D298" s="7">
        <v>4</v>
      </c>
      <c r="E298" s="8">
        <v>5528</v>
      </c>
      <c r="F298" s="2"/>
      <c r="G298" s="11">
        <f t="shared" ref="G298:I299" si="55">G299</f>
        <v>240400</v>
      </c>
      <c r="H298" s="11">
        <f t="shared" si="55"/>
        <v>240400</v>
      </c>
      <c r="I298" s="11">
        <f t="shared" si="55"/>
        <v>214539.3</v>
      </c>
      <c r="J298" s="11">
        <f t="shared" si="44"/>
        <v>89.242637271214647</v>
      </c>
      <c r="K298" s="11">
        <f t="shared" si="45"/>
        <v>89.242637271214647</v>
      </c>
    </row>
    <row r="299" spans="2:11" s="39" customFormat="1" ht="31.2" x14ac:dyDescent="0.3">
      <c r="B299" s="9" t="s">
        <v>145</v>
      </c>
      <c r="C299" s="27">
        <v>7</v>
      </c>
      <c r="D299" s="7">
        <v>4</v>
      </c>
      <c r="E299" s="8">
        <v>5528</v>
      </c>
      <c r="F299" s="2">
        <v>200</v>
      </c>
      <c r="G299" s="11">
        <f t="shared" si="55"/>
        <v>240400</v>
      </c>
      <c r="H299" s="11">
        <f t="shared" si="55"/>
        <v>240400</v>
      </c>
      <c r="I299" s="11">
        <f t="shared" si="55"/>
        <v>214539.3</v>
      </c>
      <c r="J299" s="11">
        <f t="shared" si="44"/>
        <v>89.242637271214647</v>
      </c>
      <c r="K299" s="11">
        <f t="shared" si="45"/>
        <v>89.242637271214647</v>
      </c>
    </row>
    <row r="300" spans="2:11" s="39" customFormat="1" ht="31.2" x14ac:dyDescent="0.3">
      <c r="B300" s="9" t="s">
        <v>146</v>
      </c>
      <c r="C300" s="27">
        <v>7</v>
      </c>
      <c r="D300" s="7">
        <v>4</v>
      </c>
      <c r="E300" s="8">
        <v>5528</v>
      </c>
      <c r="F300" s="2">
        <v>240</v>
      </c>
      <c r="G300" s="11">
        <v>240400</v>
      </c>
      <c r="H300" s="11">
        <v>240400</v>
      </c>
      <c r="I300" s="11">
        <v>214539.3</v>
      </c>
      <c r="J300" s="11">
        <f t="shared" si="44"/>
        <v>89.242637271214647</v>
      </c>
      <c r="K300" s="11">
        <f t="shared" si="45"/>
        <v>89.242637271214647</v>
      </c>
    </row>
    <row r="301" spans="2:11" s="39" customFormat="1" ht="78" x14ac:dyDescent="0.3">
      <c r="B301" s="6" t="s">
        <v>178</v>
      </c>
      <c r="C301" s="27">
        <v>7</v>
      </c>
      <c r="D301" s="7">
        <v>5</v>
      </c>
      <c r="E301" s="8">
        <v>0</v>
      </c>
      <c r="F301" s="2"/>
      <c r="G301" s="11">
        <f t="shared" ref="G301:I303" si="56">G302</f>
        <v>149000</v>
      </c>
      <c r="H301" s="11">
        <f t="shared" si="56"/>
        <v>149000</v>
      </c>
      <c r="I301" s="11">
        <f t="shared" si="56"/>
        <v>2625</v>
      </c>
      <c r="J301" s="11">
        <f t="shared" si="44"/>
        <v>1.761744966442953</v>
      </c>
      <c r="K301" s="11">
        <f t="shared" si="45"/>
        <v>1.761744966442953</v>
      </c>
    </row>
    <row r="302" spans="2:11" s="39" customFormat="1" ht="93.6" x14ac:dyDescent="0.3">
      <c r="B302" s="6" t="s">
        <v>179</v>
      </c>
      <c r="C302" s="27">
        <v>7</v>
      </c>
      <c r="D302" s="7">
        <v>5</v>
      </c>
      <c r="E302" s="8">
        <v>9999</v>
      </c>
      <c r="F302" s="2"/>
      <c r="G302" s="11">
        <f t="shared" si="56"/>
        <v>149000</v>
      </c>
      <c r="H302" s="11">
        <f t="shared" si="56"/>
        <v>149000</v>
      </c>
      <c r="I302" s="11">
        <f t="shared" si="56"/>
        <v>2625</v>
      </c>
      <c r="J302" s="11">
        <f t="shared" si="44"/>
        <v>1.761744966442953</v>
      </c>
      <c r="K302" s="11">
        <f t="shared" si="45"/>
        <v>1.761744966442953</v>
      </c>
    </row>
    <row r="303" spans="2:11" s="39" customFormat="1" ht="31.2" x14ac:dyDescent="0.3">
      <c r="B303" s="9" t="s">
        <v>145</v>
      </c>
      <c r="C303" s="27">
        <v>7</v>
      </c>
      <c r="D303" s="7">
        <v>5</v>
      </c>
      <c r="E303" s="8">
        <v>9999</v>
      </c>
      <c r="F303" s="2">
        <v>200</v>
      </c>
      <c r="G303" s="11">
        <f t="shared" si="56"/>
        <v>149000</v>
      </c>
      <c r="H303" s="11">
        <f t="shared" si="56"/>
        <v>149000</v>
      </c>
      <c r="I303" s="11">
        <f t="shared" si="56"/>
        <v>2625</v>
      </c>
      <c r="J303" s="11">
        <f t="shared" si="44"/>
        <v>1.761744966442953</v>
      </c>
      <c r="K303" s="11">
        <f t="shared" si="45"/>
        <v>1.761744966442953</v>
      </c>
    </row>
    <row r="304" spans="2:11" s="39" customFormat="1" ht="31.2" x14ac:dyDescent="0.3">
      <c r="B304" s="9" t="s">
        <v>146</v>
      </c>
      <c r="C304" s="27">
        <v>7</v>
      </c>
      <c r="D304" s="7">
        <v>5</v>
      </c>
      <c r="E304" s="8">
        <v>9999</v>
      </c>
      <c r="F304" s="2">
        <v>240</v>
      </c>
      <c r="G304" s="11">
        <v>149000</v>
      </c>
      <c r="H304" s="11">
        <v>149000</v>
      </c>
      <c r="I304" s="11">
        <v>2625</v>
      </c>
      <c r="J304" s="11">
        <f t="shared" si="44"/>
        <v>1.761744966442953</v>
      </c>
      <c r="K304" s="11">
        <f t="shared" si="45"/>
        <v>1.761744966442953</v>
      </c>
    </row>
    <row r="305" spans="2:11" s="39" customFormat="1" ht="46.8" x14ac:dyDescent="0.3">
      <c r="B305" s="9" t="s">
        <v>180</v>
      </c>
      <c r="C305" s="27">
        <v>8</v>
      </c>
      <c r="D305" s="7">
        <v>0</v>
      </c>
      <c r="E305" s="8">
        <v>0</v>
      </c>
      <c r="F305" s="1"/>
      <c r="G305" s="11">
        <f>G306+G310+G334+G359</f>
        <v>579666047.32000005</v>
      </c>
      <c r="H305" s="11">
        <f>H306+H310+H334+H359</f>
        <v>580151147.32000005</v>
      </c>
      <c r="I305" s="11">
        <f>I306+I310+I334+I359</f>
        <v>237689506.47</v>
      </c>
      <c r="J305" s="11">
        <f t="shared" si="44"/>
        <v>41.00455901616494</v>
      </c>
      <c r="K305" s="11">
        <f t="shared" si="45"/>
        <v>40.970272586377412</v>
      </c>
    </row>
    <row r="306" spans="2:11" s="39" customFormat="1" ht="78" x14ac:dyDescent="0.3">
      <c r="B306" s="6" t="s">
        <v>0</v>
      </c>
      <c r="C306" s="27">
        <v>8</v>
      </c>
      <c r="D306" s="7">
        <v>1</v>
      </c>
      <c r="E306" s="8">
        <v>0</v>
      </c>
      <c r="F306" s="2"/>
      <c r="G306" s="11">
        <f>G307</f>
        <v>862100</v>
      </c>
      <c r="H306" s="11">
        <f>H307</f>
        <v>862100</v>
      </c>
      <c r="I306" s="11">
        <f>I307</f>
        <v>96210</v>
      </c>
      <c r="J306" s="11">
        <f t="shared" si="44"/>
        <v>11.159958241503306</v>
      </c>
      <c r="K306" s="11">
        <f t="shared" si="45"/>
        <v>11.159958241503306</v>
      </c>
    </row>
    <row r="307" spans="2:11" s="39" customFormat="1" ht="93.6" x14ac:dyDescent="0.3">
      <c r="B307" s="6" t="s">
        <v>1</v>
      </c>
      <c r="C307" s="27">
        <v>8</v>
      </c>
      <c r="D307" s="7">
        <v>1</v>
      </c>
      <c r="E307" s="8">
        <v>9999</v>
      </c>
      <c r="F307" s="2"/>
      <c r="G307" s="11">
        <f t="shared" ref="G307:I308" si="57">G308</f>
        <v>862100</v>
      </c>
      <c r="H307" s="11">
        <f t="shared" si="57"/>
        <v>862100</v>
      </c>
      <c r="I307" s="11">
        <f t="shared" si="57"/>
        <v>96210</v>
      </c>
      <c r="J307" s="11">
        <f t="shared" si="44"/>
        <v>11.159958241503306</v>
      </c>
      <c r="K307" s="11">
        <f t="shared" si="45"/>
        <v>11.159958241503306</v>
      </c>
    </row>
    <row r="308" spans="2:11" s="39" customFormat="1" ht="31.2" x14ac:dyDescent="0.3">
      <c r="B308" s="9" t="s">
        <v>145</v>
      </c>
      <c r="C308" s="27">
        <v>8</v>
      </c>
      <c r="D308" s="7">
        <v>1</v>
      </c>
      <c r="E308" s="8">
        <v>9999</v>
      </c>
      <c r="F308" s="2">
        <v>200</v>
      </c>
      <c r="G308" s="11">
        <f t="shared" si="57"/>
        <v>862100</v>
      </c>
      <c r="H308" s="11">
        <f t="shared" si="57"/>
        <v>862100</v>
      </c>
      <c r="I308" s="11">
        <f t="shared" si="57"/>
        <v>96210</v>
      </c>
      <c r="J308" s="11">
        <f t="shared" si="44"/>
        <v>11.159958241503306</v>
      </c>
      <c r="K308" s="11">
        <f t="shared" si="45"/>
        <v>11.159958241503306</v>
      </c>
    </row>
    <row r="309" spans="2:11" s="39" customFormat="1" ht="31.2" x14ac:dyDescent="0.3">
      <c r="B309" s="9" t="s">
        <v>146</v>
      </c>
      <c r="C309" s="27">
        <v>8</v>
      </c>
      <c r="D309" s="7">
        <v>1</v>
      </c>
      <c r="E309" s="8">
        <v>9999</v>
      </c>
      <c r="F309" s="2">
        <v>240</v>
      </c>
      <c r="G309" s="11">
        <v>862100</v>
      </c>
      <c r="H309" s="11">
        <v>862100</v>
      </c>
      <c r="I309" s="11">
        <v>96210</v>
      </c>
      <c r="J309" s="11">
        <f t="shared" si="44"/>
        <v>11.159958241503306</v>
      </c>
      <c r="K309" s="11">
        <f t="shared" si="45"/>
        <v>11.159958241503306</v>
      </c>
    </row>
    <row r="310" spans="2:11" s="39" customFormat="1" ht="62.4" x14ac:dyDescent="0.3">
      <c r="B310" s="6" t="s">
        <v>2</v>
      </c>
      <c r="C310" s="27">
        <v>8</v>
      </c>
      <c r="D310" s="7">
        <v>2</v>
      </c>
      <c r="E310" s="8">
        <v>0</v>
      </c>
      <c r="F310" s="2"/>
      <c r="G310" s="11">
        <f>G314+G320+G317+G323+G331+G311+G326</f>
        <v>545253127.32000005</v>
      </c>
      <c r="H310" s="11">
        <f>H314+H320+H317+H323+H331+H311+H326</f>
        <v>545202527.32000005</v>
      </c>
      <c r="I310" s="11">
        <f>I314+I320+I317+I323+I331+I311+I326</f>
        <v>213684051.49000001</v>
      </c>
      <c r="J310" s="11">
        <f t="shared" si="44"/>
        <v>39.189880953143508</v>
      </c>
      <c r="K310" s="11">
        <f t="shared" si="45"/>
        <v>39.193518148271664</v>
      </c>
    </row>
    <row r="311" spans="2:11" s="39" customFormat="1" ht="93.6" x14ac:dyDescent="0.3">
      <c r="B311" s="6" t="s">
        <v>132</v>
      </c>
      <c r="C311" s="27">
        <v>8</v>
      </c>
      <c r="D311" s="7">
        <v>2</v>
      </c>
      <c r="E311" s="8">
        <v>3203</v>
      </c>
      <c r="F311" s="2"/>
      <c r="G311" s="11">
        <f t="shared" ref="G311:I312" si="58">G312</f>
        <v>6849766.5499999998</v>
      </c>
      <c r="H311" s="11">
        <f t="shared" si="58"/>
        <v>6849766.5499999998</v>
      </c>
      <c r="I311" s="11">
        <f t="shared" si="58"/>
        <v>2626293.9</v>
      </c>
      <c r="J311" s="11">
        <v>0</v>
      </c>
      <c r="K311" s="11">
        <f>I311/H311*100</f>
        <v>38.341363619173272</v>
      </c>
    </row>
    <row r="312" spans="2:11" s="39" customFormat="1" ht="15.6" x14ac:dyDescent="0.3">
      <c r="B312" s="6" t="s">
        <v>241</v>
      </c>
      <c r="C312" s="27">
        <v>8</v>
      </c>
      <c r="D312" s="7">
        <v>2</v>
      </c>
      <c r="E312" s="8">
        <v>3203</v>
      </c>
      <c r="F312" s="2">
        <v>300</v>
      </c>
      <c r="G312" s="11">
        <f t="shared" si="58"/>
        <v>6849766.5499999998</v>
      </c>
      <c r="H312" s="11">
        <f t="shared" si="58"/>
        <v>6849766.5499999998</v>
      </c>
      <c r="I312" s="11">
        <f t="shared" si="58"/>
        <v>2626293.9</v>
      </c>
      <c r="J312" s="11">
        <v>0</v>
      </c>
      <c r="K312" s="11">
        <f t="shared" si="45"/>
        <v>38.341363619173272</v>
      </c>
    </row>
    <row r="313" spans="2:11" s="39" customFormat="1" ht="31.2" x14ac:dyDescent="0.3">
      <c r="B313" s="6" t="s">
        <v>157</v>
      </c>
      <c r="C313" s="27">
        <v>8</v>
      </c>
      <c r="D313" s="7">
        <v>2</v>
      </c>
      <c r="E313" s="8">
        <v>3203</v>
      </c>
      <c r="F313" s="2">
        <v>320</v>
      </c>
      <c r="G313" s="11">
        <v>6849766.5499999998</v>
      </c>
      <c r="H313" s="11">
        <v>6849766.5499999998</v>
      </c>
      <c r="I313" s="11">
        <v>2626293.9</v>
      </c>
      <c r="J313" s="11">
        <v>0</v>
      </c>
      <c r="K313" s="11">
        <f t="shared" si="45"/>
        <v>38.341363619173272</v>
      </c>
    </row>
    <row r="314" spans="2:11" s="39" customFormat="1" ht="93.6" x14ac:dyDescent="0.3">
      <c r="B314" s="6" t="s">
        <v>36</v>
      </c>
      <c r="C314" s="27">
        <v>8</v>
      </c>
      <c r="D314" s="7">
        <v>2</v>
      </c>
      <c r="E314" s="8">
        <v>4207</v>
      </c>
      <c r="F314" s="2"/>
      <c r="G314" s="11">
        <f t="shared" ref="G314:I315" si="59">G315</f>
        <v>187500</v>
      </c>
      <c r="H314" s="11">
        <f t="shared" si="59"/>
        <v>187500</v>
      </c>
      <c r="I314" s="11">
        <f t="shared" si="59"/>
        <v>0</v>
      </c>
      <c r="J314" s="11">
        <f t="shared" si="44"/>
        <v>0</v>
      </c>
      <c r="K314" s="11">
        <f t="shared" si="45"/>
        <v>0</v>
      </c>
    </row>
    <row r="315" spans="2:11" s="39" customFormat="1" ht="31.2" x14ac:dyDescent="0.3">
      <c r="B315" s="9" t="s">
        <v>48</v>
      </c>
      <c r="C315" s="27">
        <v>8</v>
      </c>
      <c r="D315" s="7">
        <v>2</v>
      </c>
      <c r="E315" s="8">
        <v>4207</v>
      </c>
      <c r="F315" s="2">
        <v>400</v>
      </c>
      <c r="G315" s="11">
        <f t="shared" si="59"/>
        <v>187500</v>
      </c>
      <c r="H315" s="11">
        <f t="shared" si="59"/>
        <v>187500</v>
      </c>
      <c r="I315" s="11">
        <f t="shared" si="59"/>
        <v>0</v>
      </c>
      <c r="J315" s="11">
        <f t="shared" si="44"/>
        <v>0</v>
      </c>
      <c r="K315" s="11">
        <f t="shared" si="45"/>
        <v>0</v>
      </c>
    </row>
    <row r="316" spans="2:11" s="39" customFormat="1" ht="15.6" x14ac:dyDescent="0.3">
      <c r="B316" s="9" t="s">
        <v>49</v>
      </c>
      <c r="C316" s="27">
        <v>8</v>
      </c>
      <c r="D316" s="7">
        <v>2</v>
      </c>
      <c r="E316" s="8">
        <v>4207</v>
      </c>
      <c r="F316" s="2">
        <v>410</v>
      </c>
      <c r="G316" s="11">
        <v>187500</v>
      </c>
      <c r="H316" s="11">
        <v>187500</v>
      </c>
      <c r="I316" s="11">
        <v>0</v>
      </c>
      <c r="J316" s="11">
        <f t="shared" si="44"/>
        <v>0</v>
      </c>
      <c r="K316" s="11">
        <f t="shared" si="45"/>
        <v>0</v>
      </c>
    </row>
    <row r="317" spans="2:11" s="39" customFormat="1" ht="93.6" x14ac:dyDescent="0.3">
      <c r="B317" s="9" t="s">
        <v>34</v>
      </c>
      <c r="C317" s="27">
        <v>8</v>
      </c>
      <c r="D317" s="7">
        <v>2</v>
      </c>
      <c r="E317" s="8">
        <v>4401</v>
      </c>
      <c r="F317" s="2"/>
      <c r="G317" s="11">
        <f t="shared" ref="G317:I318" si="60">G318</f>
        <v>52694566.18</v>
      </c>
      <c r="H317" s="11">
        <f t="shared" si="60"/>
        <v>52694566.18</v>
      </c>
      <c r="I317" s="11">
        <f t="shared" si="60"/>
        <v>22507774.600000001</v>
      </c>
      <c r="J317" s="11">
        <f t="shared" si="44"/>
        <v>42.713653857810357</v>
      </c>
      <c r="K317" s="11">
        <f t="shared" si="45"/>
        <v>42.713653857810357</v>
      </c>
    </row>
    <row r="318" spans="2:11" s="39" customFormat="1" ht="31.2" x14ac:dyDescent="0.3">
      <c r="B318" s="9" t="s">
        <v>48</v>
      </c>
      <c r="C318" s="27">
        <v>8</v>
      </c>
      <c r="D318" s="7">
        <v>2</v>
      </c>
      <c r="E318" s="8">
        <v>4401</v>
      </c>
      <c r="F318" s="2">
        <v>400</v>
      </c>
      <c r="G318" s="11">
        <f t="shared" si="60"/>
        <v>52694566.18</v>
      </c>
      <c r="H318" s="11">
        <f t="shared" si="60"/>
        <v>52694566.18</v>
      </c>
      <c r="I318" s="11">
        <f t="shared" si="60"/>
        <v>22507774.600000001</v>
      </c>
      <c r="J318" s="11">
        <f t="shared" si="44"/>
        <v>42.713653857810357</v>
      </c>
      <c r="K318" s="11">
        <f t="shared" si="45"/>
        <v>42.713653857810357</v>
      </c>
    </row>
    <row r="319" spans="2:11" s="39" customFormat="1" ht="15.6" x14ac:dyDescent="0.3">
      <c r="B319" s="9" t="s">
        <v>49</v>
      </c>
      <c r="C319" s="27">
        <v>8</v>
      </c>
      <c r="D319" s="7">
        <v>2</v>
      </c>
      <c r="E319" s="8">
        <v>4401</v>
      </c>
      <c r="F319" s="2">
        <v>410</v>
      </c>
      <c r="G319" s="11">
        <v>52694566.18</v>
      </c>
      <c r="H319" s="11">
        <v>52694566.18</v>
      </c>
      <c r="I319" s="11">
        <v>22507774.600000001</v>
      </c>
      <c r="J319" s="11">
        <f t="shared" si="44"/>
        <v>42.713653857810357</v>
      </c>
      <c r="K319" s="11">
        <f t="shared" si="45"/>
        <v>42.713653857810357</v>
      </c>
    </row>
    <row r="320" spans="2:11" s="39" customFormat="1" ht="124.8" x14ac:dyDescent="0.3">
      <c r="B320" s="6" t="s">
        <v>11</v>
      </c>
      <c r="C320" s="27">
        <v>8</v>
      </c>
      <c r="D320" s="7">
        <v>2</v>
      </c>
      <c r="E320" s="8">
        <v>5404</v>
      </c>
      <c r="F320" s="2"/>
      <c r="G320" s="11">
        <f t="shared" ref="G320:I321" si="61">G321</f>
        <v>390997295.68000001</v>
      </c>
      <c r="H320" s="11">
        <f t="shared" si="61"/>
        <v>390997295.68000001</v>
      </c>
      <c r="I320" s="11">
        <f t="shared" si="61"/>
        <v>135423644.74000001</v>
      </c>
      <c r="J320" s="11">
        <f t="shared" ref="J320:J403" si="62">I320/G320*100</f>
        <v>34.635442811561909</v>
      </c>
      <c r="K320" s="11">
        <f t="shared" ref="K320:K404" si="63">I320/H320*100</f>
        <v>34.635442811561909</v>
      </c>
    </row>
    <row r="321" spans="2:11" s="39" customFormat="1" ht="31.2" x14ac:dyDescent="0.3">
      <c r="B321" s="9" t="s">
        <v>48</v>
      </c>
      <c r="C321" s="27">
        <v>8</v>
      </c>
      <c r="D321" s="7">
        <v>2</v>
      </c>
      <c r="E321" s="8">
        <v>5404</v>
      </c>
      <c r="F321" s="2">
        <v>400</v>
      </c>
      <c r="G321" s="11">
        <f t="shared" si="61"/>
        <v>390997295.68000001</v>
      </c>
      <c r="H321" s="11">
        <f t="shared" si="61"/>
        <v>390997295.68000001</v>
      </c>
      <c r="I321" s="11">
        <f t="shared" si="61"/>
        <v>135423644.74000001</v>
      </c>
      <c r="J321" s="11">
        <f t="shared" si="62"/>
        <v>34.635442811561909</v>
      </c>
      <c r="K321" s="11">
        <f t="shared" si="63"/>
        <v>34.635442811561909</v>
      </c>
    </row>
    <row r="322" spans="2:11" s="39" customFormat="1" ht="15.6" x14ac:dyDescent="0.3">
      <c r="B322" s="9" t="s">
        <v>49</v>
      </c>
      <c r="C322" s="27">
        <v>8</v>
      </c>
      <c r="D322" s="7">
        <v>2</v>
      </c>
      <c r="E322" s="8">
        <v>5404</v>
      </c>
      <c r="F322" s="2">
        <v>410</v>
      </c>
      <c r="G322" s="11">
        <f>389310295.68+1687000</f>
        <v>390997295.68000001</v>
      </c>
      <c r="H322" s="11">
        <f>389310295.68+1687000</f>
        <v>390997295.68000001</v>
      </c>
      <c r="I322" s="11">
        <v>135423644.74000001</v>
      </c>
      <c r="J322" s="11">
        <f t="shared" si="62"/>
        <v>34.635442811561909</v>
      </c>
      <c r="K322" s="11">
        <f t="shared" si="63"/>
        <v>34.635442811561909</v>
      </c>
    </row>
    <row r="323" spans="2:11" s="39" customFormat="1" ht="109.2" x14ac:dyDescent="0.3">
      <c r="B323" s="9" t="s">
        <v>12</v>
      </c>
      <c r="C323" s="27">
        <v>8</v>
      </c>
      <c r="D323" s="7">
        <v>2</v>
      </c>
      <c r="E323" s="8">
        <v>5431</v>
      </c>
      <c r="F323" s="2"/>
      <c r="G323" s="11">
        <f t="shared" ref="G323:I324" si="64">G324</f>
        <v>2826300</v>
      </c>
      <c r="H323" s="11">
        <f t="shared" si="64"/>
        <v>2826300</v>
      </c>
      <c r="I323" s="11">
        <f t="shared" si="64"/>
        <v>1600131.76</v>
      </c>
      <c r="J323" s="11">
        <f t="shared" si="62"/>
        <v>56.615778933588082</v>
      </c>
      <c r="K323" s="11">
        <f t="shared" si="63"/>
        <v>56.615778933588082</v>
      </c>
    </row>
    <row r="324" spans="2:11" s="39" customFormat="1" ht="31.2" x14ac:dyDescent="0.3">
      <c r="B324" s="9" t="s">
        <v>145</v>
      </c>
      <c r="C324" s="27">
        <v>8</v>
      </c>
      <c r="D324" s="7">
        <v>2</v>
      </c>
      <c r="E324" s="8">
        <v>5431</v>
      </c>
      <c r="F324" s="2">
        <v>200</v>
      </c>
      <c r="G324" s="11">
        <f t="shared" si="64"/>
        <v>2826300</v>
      </c>
      <c r="H324" s="11">
        <f t="shared" si="64"/>
        <v>2826300</v>
      </c>
      <c r="I324" s="11">
        <f t="shared" si="64"/>
        <v>1600131.76</v>
      </c>
      <c r="J324" s="11">
        <f t="shared" si="62"/>
        <v>56.615778933588082</v>
      </c>
      <c r="K324" s="11">
        <f t="shared" si="63"/>
        <v>56.615778933588082</v>
      </c>
    </row>
    <row r="325" spans="2:11" s="39" customFormat="1" ht="31.2" x14ac:dyDescent="0.3">
      <c r="B325" s="9" t="s">
        <v>146</v>
      </c>
      <c r="C325" s="27">
        <v>8</v>
      </c>
      <c r="D325" s="7">
        <v>2</v>
      </c>
      <c r="E325" s="8">
        <v>5431</v>
      </c>
      <c r="F325" s="2">
        <v>240</v>
      </c>
      <c r="G325" s="11">
        <v>2826300</v>
      </c>
      <c r="H325" s="11">
        <v>2826300</v>
      </c>
      <c r="I325" s="11">
        <v>1600131.76</v>
      </c>
      <c r="J325" s="11">
        <f t="shared" si="62"/>
        <v>56.615778933588082</v>
      </c>
      <c r="K325" s="11">
        <f t="shared" si="63"/>
        <v>56.615778933588082</v>
      </c>
    </row>
    <row r="326" spans="2:11" s="39" customFormat="1" ht="140.4" x14ac:dyDescent="0.3">
      <c r="B326" s="9" t="s">
        <v>268</v>
      </c>
      <c r="C326" s="27">
        <v>8</v>
      </c>
      <c r="D326" s="7">
        <v>2</v>
      </c>
      <c r="E326" s="8">
        <v>5445</v>
      </c>
      <c r="F326" s="2"/>
      <c r="G326" s="11">
        <f>G327+G329</f>
        <v>88217498.909999996</v>
      </c>
      <c r="H326" s="11">
        <f>H327+H329</f>
        <v>88166898.909999996</v>
      </c>
      <c r="I326" s="11">
        <f>I327+I329</f>
        <v>50200704.609999999</v>
      </c>
      <c r="J326" s="11">
        <f t="shared" si="62"/>
        <v>56.90560855869996</v>
      </c>
      <c r="K326" s="11">
        <f t="shared" si="63"/>
        <v>56.938267343671058</v>
      </c>
    </row>
    <row r="327" spans="2:11" s="39" customFormat="1" ht="15.6" x14ac:dyDescent="0.3">
      <c r="B327" s="6" t="s">
        <v>241</v>
      </c>
      <c r="C327" s="27">
        <v>8</v>
      </c>
      <c r="D327" s="7">
        <v>2</v>
      </c>
      <c r="E327" s="8">
        <v>5445</v>
      </c>
      <c r="F327" s="2">
        <v>300</v>
      </c>
      <c r="G327" s="11">
        <f>G328</f>
        <v>61647498.909999996</v>
      </c>
      <c r="H327" s="11">
        <f>H328</f>
        <v>61596898.909999996</v>
      </c>
      <c r="I327" s="11">
        <f>I328</f>
        <v>23636645.100000001</v>
      </c>
      <c r="J327" s="11">
        <f t="shared" si="62"/>
        <v>38.341612422115375</v>
      </c>
      <c r="K327" s="11">
        <f t="shared" si="63"/>
        <v>38.373108903641075</v>
      </c>
    </row>
    <row r="328" spans="2:11" s="39" customFormat="1" ht="31.2" x14ac:dyDescent="0.3">
      <c r="B328" s="6" t="s">
        <v>157</v>
      </c>
      <c r="C328" s="27">
        <v>8</v>
      </c>
      <c r="D328" s="7">
        <v>2</v>
      </c>
      <c r="E328" s="8">
        <v>5445</v>
      </c>
      <c r="F328" s="2">
        <v>320</v>
      </c>
      <c r="G328" s="11">
        <v>61647498.909999996</v>
      </c>
      <c r="H328" s="11">
        <v>61596898.909999996</v>
      </c>
      <c r="I328" s="11">
        <v>23636645.100000001</v>
      </c>
      <c r="J328" s="11">
        <f t="shared" si="62"/>
        <v>38.341612422115375</v>
      </c>
      <c r="K328" s="11">
        <f t="shared" si="63"/>
        <v>38.373108903641075</v>
      </c>
    </row>
    <row r="329" spans="2:11" s="39" customFormat="1" ht="31.2" x14ac:dyDescent="0.3">
      <c r="B329" s="9" t="s">
        <v>48</v>
      </c>
      <c r="C329" s="27">
        <v>8</v>
      </c>
      <c r="D329" s="7">
        <v>2</v>
      </c>
      <c r="E329" s="8">
        <v>5445</v>
      </c>
      <c r="F329" s="2">
        <v>400</v>
      </c>
      <c r="G329" s="11">
        <f>G330</f>
        <v>26570000</v>
      </c>
      <c r="H329" s="11">
        <f>H330</f>
        <v>26570000</v>
      </c>
      <c r="I329" s="11">
        <f>I330</f>
        <v>26564059.510000002</v>
      </c>
      <c r="J329" s="11">
        <v>0</v>
      </c>
      <c r="K329" s="11">
        <f t="shared" si="63"/>
        <v>99.977642115167484</v>
      </c>
    </row>
    <row r="330" spans="2:11" s="39" customFormat="1" ht="15.6" x14ac:dyDescent="0.3">
      <c r="B330" s="9" t="s">
        <v>49</v>
      </c>
      <c r="C330" s="27">
        <v>8</v>
      </c>
      <c r="D330" s="7">
        <v>2</v>
      </c>
      <c r="E330" s="8">
        <v>5445</v>
      </c>
      <c r="F330" s="2">
        <v>410</v>
      </c>
      <c r="G330" s="11">
        <v>26570000</v>
      </c>
      <c r="H330" s="11">
        <v>26570000</v>
      </c>
      <c r="I330" s="11">
        <v>26564059.510000002</v>
      </c>
      <c r="J330" s="11">
        <v>0</v>
      </c>
      <c r="K330" s="11">
        <f t="shared" si="63"/>
        <v>99.977642115167484</v>
      </c>
    </row>
    <row r="331" spans="2:11" s="39" customFormat="1" ht="78" x14ac:dyDescent="0.3">
      <c r="B331" s="9" t="s">
        <v>3</v>
      </c>
      <c r="C331" s="27">
        <v>8</v>
      </c>
      <c r="D331" s="7">
        <v>2</v>
      </c>
      <c r="E331" s="8">
        <v>9999</v>
      </c>
      <c r="F331" s="2"/>
      <c r="G331" s="11">
        <f t="shared" ref="G331:I332" si="65">G332</f>
        <v>3480200</v>
      </c>
      <c r="H331" s="11">
        <f t="shared" si="65"/>
        <v>3480200</v>
      </c>
      <c r="I331" s="11">
        <f t="shared" si="65"/>
        <v>1325501.8799999999</v>
      </c>
      <c r="J331" s="11">
        <f t="shared" si="62"/>
        <v>38.086945577840353</v>
      </c>
      <c r="K331" s="11">
        <f t="shared" si="63"/>
        <v>38.086945577840353</v>
      </c>
    </row>
    <row r="332" spans="2:11" s="39" customFormat="1" ht="31.2" x14ac:dyDescent="0.3">
      <c r="B332" s="9" t="s">
        <v>145</v>
      </c>
      <c r="C332" s="27">
        <v>8</v>
      </c>
      <c r="D332" s="7">
        <v>2</v>
      </c>
      <c r="E332" s="8">
        <v>9999</v>
      </c>
      <c r="F332" s="2">
        <v>200</v>
      </c>
      <c r="G332" s="11">
        <f t="shared" si="65"/>
        <v>3480200</v>
      </c>
      <c r="H332" s="11">
        <f t="shared" si="65"/>
        <v>3480200</v>
      </c>
      <c r="I332" s="11">
        <f t="shared" si="65"/>
        <v>1325501.8799999999</v>
      </c>
      <c r="J332" s="11">
        <f t="shared" si="62"/>
        <v>38.086945577840353</v>
      </c>
      <c r="K332" s="11">
        <f t="shared" si="63"/>
        <v>38.086945577840353</v>
      </c>
    </row>
    <row r="333" spans="2:11" s="39" customFormat="1" ht="31.2" x14ac:dyDescent="0.3">
      <c r="B333" s="9" t="s">
        <v>146</v>
      </c>
      <c r="C333" s="27">
        <v>8</v>
      </c>
      <c r="D333" s="7">
        <v>2</v>
      </c>
      <c r="E333" s="8">
        <v>9999</v>
      </c>
      <c r="F333" s="2">
        <v>240</v>
      </c>
      <c r="G333" s="11">
        <v>3480200</v>
      </c>
      <c r="H333" s="11">
        <v>3480200</v>
      </c>
      <c r="I333" s="11">
        <v>1325501.8799999999</v>
      </c>
      <c r="J333" s="11">
        <f t="shared" si="62"/>
        <v>38.086945577840353</v>
      </c>
      <c r="K333" s="11">
        <f t="shared" si="63"/>
        <v>38.086945577840353</v>
      </c>
    </row>
    <row r="334" spans="2:11" s="39" customFormat="1" ht="78" x14ac:dyDescent="0.3">
      <c r="B334" s="9" t="s">
        <v>35</v>
      </c>
      <c r="C334" s="27">
        <v>8</v>
      </c>
      <c r="D334" s="7">
        <v>4</v>
      </c>
      <c r="E334" s="8">
        <v>0</v>
      </c>
      <c r="F334" s="1"/>
      <c r="G334" s="11">
        <f>G335+G338+G344+G347+G350+G353+G356+G341</f>
        <v>9335820</v>
      </c>
      <c r="H334" s="11">
        <f>H335+H338+H344+H347+H350+H353+H356+H341</f>
        <v>9871520</v>
      </c>
      <c r="I334" s="11">
        <f>I335+I338+I344+I347+I350+I353+I356+I341</f>
        <v>3873740</v>
      </c>
      <c r="J334" s="11">
        <f t="shared" si="62"/>
        <v>41.493302141643689</v>
      </c>
      <c r="K334" s="11">
        <f t="shared" si="63"/>
        <v>39.241575765434298</v>
      </c>
    </row>
    <row r="335" spans="2:11" s="39" customFormat="1" ht="124.8" x14ac:dyDescent="0.3">
      <c r="B335" s="6" t="s">
        <v>237</v>
      </c>
      <c r="C335" s="27">
        <v>8</v>
      </c>
      <c r="D335" s="7">
        <v>4</v>
      </c>
      <c r="E335" s="8">
        <v>3201</v>
      </c>
      <c r="F335" s="2"/>
      <c r="G335" s="11">
        <f t="shared" ref="G335:I336" si="66">G336</f>
        <v>0</v>
      </c>
      <c r="H335" s="11">
        <f t="shared" si="66"/>
        <v>0</v>
      </c>
      <c r="I335" s="11">
        <f t="shared" si="66"/>
        <v>0</v>
      </c>
      <c r="J335" s="11" t="e">
        <f t="shared" si="62"/>
        <v>#DIV/0!</v>
      </c>
      <c r="K335" s="11"/>
    </row>
    <row r="336" spans="2:11" s="39" customFormat="1" ht="15.6" x14ac:dyDescent="0.3">
      <c r="B336" s="9" t="s">
        <v>241</v>
      </c>
      <c r="C336" s="27">
        <v>8</v>
      </c>
      <c r="D336" s="7">
        <v>4</v>
      </c>
      <c r="E336" s="8">
        <v>3201</v>
      </c>
      <c r="F336" s="2">
        <v>300</v>
      </c>
      <c r="G336" s="11">
        <f t="shared" si="66"/>
        <v>0</v>
      </c>
      <c r="H336" s="11">
        <f t="shared" si="66"/>
        <v>0</v>
      </c>
      <c r="I336" s="11">
        <f t="shared" si="66"/>
        <v>0</v>
      </c>
      <c r="J336" s="11" t="e">
        <f t="shared" si="62"/>
        <v>#DIV/0!</v>
      </c>
      <c r="K336" s="11"/>
    </row>
    <row r="337" spans="2:11" s="39" customFormat="1" ht="31.2" x14ac:dyDescent="0.3">
      <c r="B337" s="9" t="s">
        <v>157</v>
      </c>
      <c r="C337" s="27">
        <v>8</v>
      </c>
      <c r="D337" s="7">
        <v>4</v>
      </c>
      <c r="E337" s="8">
        <v>3201</v>
      </c>
      <c r="F337" s="2">
        <v>320</v>
      </c>
      <c r="G337" s="11"/>
      <c r="H337" s="11"/>
      <c r="I337" s="11">
        <v>0</v>
      </c>
      <c r="J337" s="11" t="e">
        <f t="shared" si="62"/>
        <v>#DIV/0!</v>
      </c>
      <c r="K337" s="11"/>
    </row>
    <row r="338" spans="2:11" s="39" customFormat="1" ht="124.8" x14ac:dyDescent="0.3">
      <c r="B338" s="6" t="s">
        <v>238</v>
      </c>
      <c r="C338" s="27">
        <v>8</v>
      </c>
      <c r="D338" s="7">
        <v>4</v>
      </c>
      <c r="E338" s="8">
        <v>3202</v>
      </c>
      <c r="F338" s="2"/>
      <c r="G338" s="11">
        <f t="shared" ref="G338:I339" si="67">G339</f>
        <v>49700</v>
      </c>
      <c r="H338" s="11">
        <f t="shared" si="67"/>
        <v>49700</v>
      </c>
      <c r="I338" s="11">
        <f t="shared" si="67"/>
        <v>0</v>
      </c>
      <c r="J338" s="11">
        <f t="shared" si="62"/>
        <v>0</v>
      </c>
      <c r="K338" s="11">
        <f t="shared" si="63"/>
        <v>0</v>
      </c>
    </row>
    <row r="339" spans="2:11" s="39" customFormat="1" ht="15.6" x14ac:dyDescent="0.3">
      <c r="B339" s="9" t="s">
        <v>241</v>
      </c>
      <c r="C339" s="27">
        <v>8</v>
      </c>
      <c r="D339" s="7">
        <v>4</v>
      </c>
      <c r="E339" s="8">
        <v>3202</v>
      </c>
      <c r="F339" s="2">
        <v>300</v>
      </c>
      <c r="G339" s="11">
        <f t="shared" si="67"/>
        <v>49700</v>
      </c>
      <c r="H339" s="11">
        <f t="shared" si="67"/>
        <v>49700</v>
      </c>
      <c r="I339" s="11">
        <f t="shared" si="67"/>
        <v>0</v>
      </c>
      <c r="J339" s="11">
        <f t="shared" si="62"/>
        <v>0</v>
      </c>
      <c r="K339" s="11">
        <f t="shared" si="63"/>
        <v>0</v>
      </c>
    </row>
    <row r="340" spans="2:11" s="39" customFormat="1" ht="31.2" x14ac:dyDescent="0.3">
      <c r="B340" s="9" t="s">
        <v>157</v>
      </c>
      <c r="C340" s="27">
        <v>8</v>
      </c>
      <c r="D340" s="7">
        <v>4</v>
      </c>
      <c r="E340" s="8">
        <v>3202</v>
      </c>
      <c r="F340" s="2">
        <v>320</v>
      </c>
      <c r="G340" s="11">
        <v>49700</v>
      </c>
      <c r="H340" s="11">
        <v>49700</v>
      </c>
      <c r="I340" s="11">
        <v>0</v>
      </c>
      <c r="J340" s="11">
        <f t="shared" si="62"/>
        <v>0</v>
      </c>
      <c r="K340" s="11">
        <f t="shared" si="63"/>
        <v>0</v>
      </c>
    </row>
    <row r="341" spans="2:11" s="39" customFormat="1" ht="124.2" customHeight="1" x14ac:dyDescent="0.3">
      <c r="B341" s="9" t="s">
        <v>135</v>
      </c>
      <c r="C341" s="27">
        <v>8</v>
      </c>
      <c r="D341" s="7">
        <v>4</v>
      </c>
      <c r="E341" s="8">
        <v>5020</v>
      </c>
      <c r="F341" s="2"/>
      <c r="G341" s="11">
        <f>G342</f>
        <v>0</v>
      </c>
      <c r="H341" s="11">
        <f>H342</f>
        <v>154300</v>
      </c>
      <c r="I341" s="11"/>
      <c r="J341" s="11"/>
      <c r="K341" s="11"/>
    </row>
    <row r="342" spans="2:11" s="39" customFormat="1" ht="15.6" x14ac:dyDescent="0.3">
      <c r="B342" s="9" t="s">
        <v>241</v>
      </c>
      <c r="C342" s="27">
        <v>8</v>
      </c>
      <c r="D342" s="7">
        <v>4</v>
      </c>
      <c r="E342" s="8">
        <v>5020</v>
      </c>
      <c r="F342" s="2">
        <v>300</v>
      </c>
      <c r="G342" s="11">
        <f>G343</f>
        <v>0</v>
      </c>
      <c r="H342" s="11">
        <f>H343</f>
        <v>154300</v>
      </c>
      <c r="I342" s="11"/>
      <c r="J342" s="11"/>
      <c r="K342" s="11"/>
    </row>
    <row r="343" spans="2:11" s="39" customFormat="1" ht="31.2" x14ac:dyDescent="0.3">
      <c r="B343" s="9" t="s">
        <v>157</v>
      </c>
      <c r="C343" s="27">
        <v>8</v>
      </c>
      <c r="D343" s="7">
        <v>4</v>
      </c>
      <c r="E343" s="8">
        <v>5020</v>
      </c>
      <c r="F343" s="2">
        <v>320</v>
      </c>
      <c r="G343" s="11"/>
      <c r="H343" s="11">
        <v>154300</v>
      </c>
      <c r="I343" s="11"/>
      <c r="J343" s="11"/>
      <c r="K343" s="11"/>
    </row>
    <row r="344" spans="2:11" s="39" customFormat="1" ht="156" x14ac:dyDescent="0.3">
      <c r="B344" s="6" t="s">
        <v>262</v>
      </c>
      <c r="C344" s="27">
        <v>8</v>
      </c>
      <c r="D344" s="7">
        <v>4</v>
      </c>
      <c r="E344" s="8">
        <v>5135</v>
      </c>
      <c r="F344" s="2"/>
      <c r="G344" s="11">
        <f t="shared" ref="G344:I345" si="68">G345</f>
        <v>4450680</v>
      </c>
      <c r="H344" s="11">
        <f t="shared" si="68"/>
        <v>4450680</v>
      </c>
      <c r="I344" s="11">
        <f t="shared" si="68"/>
        <v>0</v>
      </c>
      <c r="J344" s="11">
        <f t="shared" si="62"/>
        <v>0</v>
      </c>
      <c r="K344" s="11">
        <f t="shared" si="63"/>
        <v>0</v>
      </c>
    </row>
    <row r="345" spans="2:11" s="39" customFormat="1" ht="15.6" x14ac:dyDescent="0.3">
      <c r="B345" s="9" t="s">
        <v>241</v>
      </c>
      <c r="C345" s="27">
        <v>8</v>
      </c>
      <c r="D345" s="7">
        <v>4</v>
      </c>
      <c r="E345" s="8">
        <v>5135</v>
      </c>
      <c r="F345" s="2">
        <v>300</v>
      </c>
      <c r="G345" s="11">
        <f t="shared" si="68"/>
        <v>4450680</v>
      </c>
      <c r="H345" s="11">
        <f t="shared" si="68"/>
        <v>4450680</v>
      </c>
      <c r="I345" s="11">
        <f t="shared" si="68"/>
        <v>0</v>
      </c>
      <c r="J345" s="11">
        <f t="shared" si="62"/>
        <v>0</v>
      </c>
      <c r="K345" s="11">
        <f t="shared" si="63"/>
        <v>0</v>
      </c>
    </row>
    <row r="346" spans="2:11" s="39" customFormat="1" ht="31.2" x14ac:dyDescent="0.3">
      <c r="B346" s="9" t="s">
        <v>157</v>
      </c>
      <c r="C346" s="27">
        <v>8</v>
      </c>
      <c r="D346" s="7">
        <v>4</v>
      </c>
      <c r="E346" s="8">
        <v>5135</v>
      </c>
      <c r="F346" s="2">
        <v>320</v>
      </c>
      <c r="G346" s="11">
        <v>4450680</v>
      </c>
      <c r="H346" s="11">
        <v>4450680</v>
      </c>
      <c r="I346" s="11">
        <v>0</v>
      </c>
      <c r="J346" s="11">
        <f t="shared" si="62"/>
        <v>0</v>
      </c>
      <c r="K346" s="11">
        <f t="shared" si="63"/>
        <v>0</v>
      </c>
    </row>
    <row r="347" spans="2:11" s="39" customFormat="1" ht="124.8" x14ac:dyDescent="0.3">
      <c r="B347" s="6" t="s">
        <v>62</v>
      </c>
      <c r="C347" s="27">
        <v>8</v>
      </c>
      <c r="D347" s="7">
        <v>4</v>
      </c>
      <c r="E347" s="8">
        <v>5440</v>
      </c>
      <c r="F347" s="2"/>
      <c r="G347" s="11">
        <f t="shared" ref="G347:I348" si="69">G348</f>
        <v>944300</v>
      </c>
      <c r="H347" s="11">
        <f t="shared" si="69"/>
        <v>1325700</v>
      </c>
      <c r="I347" s="11">
        <f t="shared" si="69"/>
        <v>0</v>
      </c>
      <c r="J347" s="11">
        <f t="shared" si="62"/>
        <v>0</v>
      </c>
      <c r="K347" s="11">
        <f t="shared" si="63"/>
        <v>0</v>
      </c>
    </row>
    <row r="348" spans="2:11" s="39" customFormat="1" ht="15.6" x14ac:dyDescent="0.3">
      <c r="B348" s="9" t="s">
        <v>241</v>
      </c>
      <c r="C348" s="27">
        <v>8</v>
      </c>
      <c r="D348" s="7">
        <v>4</v>
      </c>
      <c r="E348" s="8">
        <v>5440</v>
      </c>
      <c r="F348" s="2">
        <v>300</v>
      </c>
      <c r="G348" s="11">
        <f t="shared" si="69"/>
        <v>944300</v>
      </c>
      <c r="H348" s="11">
        <f t="shared" si="69"/>
        <v>1325700</v>
      </c>
      <c r="I348" s="11">
        <f t="shared" si="69"/>
        <v>0</v>
      </c>
      <c r="J348" s="11">
        <f t="shared" si="62"/>
        <v>0</v>
      </c>
      <c r="K348" s="11">
        <f t="shared" si="63"/>
        <v>0</v>
      </c>
    </row>
    <row r="349" spans="2:11" s="39" customFormat="1" ht="31.2" x14ac:dyDescent="0.3">
      <c r="B349" s="9" t="s">
        <v>157</v>
      </c>
      <c r="C349" s="27">
        <v>8</v>
      </c>
      <c r="D349" s="7">
        <v>4</v>
      </c>
      <c r="E349" s="8">
        <v>5440</v>
      </c>
      <c r="F349" s="2">
        <v>320</v>
      </c>
      <c r="G349" s="11">
        <v>944300</v>
      </c>
      <c r="H349" s="11">
        <v>1325700</v>
      </c>
      <c r="I349" s="11">
        <v>0</v>
      </c>
      <c r="J349" s="11">
        <f t="shared" si="62"/>
        <v>0</v>
      </c>
      <c r="K349" s="11">
        <f t="shared" si="63"/>
        <v>0</v>
      </c>
    </row>
    <row r="350" spans="2:11" s="39" customFormat="1" ht="124.8" hidden="1" x14ac:dyDescent="0.3">
      <c r="B350" s="6" t="s">
        <v>63</v>
      </c>
      <c r="C350" s="27">
        <v>8</v>
      </c>
      <c r="D350" s="7">
        <v>4</v>
      </c>
      <c r="E350" s="8">
        <v>5469</v>
      </c>
      <c r="F350" s="2"/>
      <c r="G350" s="11">
        <f t="shared" ref="G350:I351" si="70">G351</f>
        <v>0</v>
      </c>
      <c r="H350" s="11">
        <f t="shared" si="70"/>
        <v>0</v>
      </c>
      <c r="I350" s="11">
        <f t="shared" si="70"/>
        <v>0</v>
      </c>
      <c r="J350" s="11" t="e">
        <f t="shared" si="62"/>
        <v>#DIV/0!</v>
      </c>
      <c r="K350" s="11" t="e">
        <f t="shared" si="63"/>
        <v>#DIV/0!</v>
      </c>
    </row>
    <row r="351" spans="2:11" s="39" customFormat="1" ht="15.6" hidden="1" x14ac:dyDescent="0.3">
      <c r="B351" s="9" t="s">
        <v>241</v>
      </c>
      <c r="C351" s="27">
        <v>8</v>
      </c>
      <c r="D351" s="7">
        <v>4</v>
      </c>
      <c r="E351" s="8">
        <v>5469</v>
      </c>
      <c r="F351" s="2">
        <v>300</v>
      </c>
      <c r="G351" s="11">
        <f t="shared" si="70"/>
        <v>0</v>
      </c>
      <c r="H351" s="11">
        <f t="shared" si="70"/>
        <v>0</v>
      </c>
      <c r="I351" s="11">
        <f t="shared" si="70"/>
        <v>0</v>
      </c>
      <c r="J351" s="11" t="e">
        <f t="shared" si="62"/>
        <v>#DIV/0!</v>
      </c>
      <c r="K351" s="11" t="e">
        <f t="shared" si="63"/>
        <v>#DIV/0!</v>
      </c>
    </row>
    <row r="352" spans="2:11" s="39" customFormat="1" ht="31.2" hidden="1" x14ac:dyDescent="0.3">
      <c r="B352" s="9" t="s">
        <v>157</v>
      </c>
      <c r="C352" s="27">
        <v>8</v>
      </c>
      <c r="D352" s="7">
        <v>4</v>
      </c>
      <c r="E352" s="8">
        <v>5469</v>
      </c>
      <c r="F352" s="2">
        <v>320</v>
      </c>
      <c r="G352" s="11"/>
      <c r="H352" s="11"/>
      <c r="I352" s="11">
        <v>0</v>
      </c>
      <c r="J352" s="11" t="e">
        <f t="shared" si="62"/>
        <v>#DIV/0!</v>
      </c>
      <c r="K352" s="11" t="e">
        <f t="shared" si="63"/>
        <v>#DIV/0!</v>
      </c>
    </row>
    <row r="353" spans="2:11" s="39" customFormat="1" ht="202.8" x14ac:dyDescent="0.3">
      <c r="B353" s="9" t="s">
        <v>64</v>
      </c>
      <c r="C353" s="27">
        <v>8</v>
      </c>
      <c r="D353" s="7">
        <v>4</v>
      </c>
      <c r="E353" s="8">
        <v>5529</v>
      </c>
      <c r="F353" s="1"/>
      <c r="G353" s="11">
        <f t="shared" ref="G353:I354" si="71">G354</f>
        <v>17400</v>
      </c>
      <c r="H353" s="11">
        <f t="shared" si="71"/>
        <v>17400</v>
      </c>
      <c r="I353" s="11">
        <f t="shared" si="71"/>
        <v>0</v>
      </c>
      <c r="J353" s="11">
        <f t="shared" si="62"/>
        <v>0</v>
      </c>
      <c r="K353" s="11">
        <f t="shared" si="63"/>
        <v>0</v>
      </c>
    </row>
    <row r="354" spans="2:11" s="39" customFormat="1" ht="62.4" x14ac:dyDescent="0.3">
      <c r="B354" s="9" t="s">
        <v>83</v>
      </c>
      <c r="C354" s="27">
        <v>8</v>
      </c>
      <c r="D354" s="7">
        <v>4</v>
      </c>
      <c r="E354" s="8">
        <v>5529</v>
      </c>
      <c r="F354" s="2">
        <v>100</v>
      </c>
      <c r="G354" s="11">
        <f t="shared" si="71"/>
        <v>17400</v>
      </c>
      <c r="H354" s="11">
        <f t="shared" si="71"/>
        <v>17400</v>
      </c>
      <c r="I354" s="11">
        <f t="shared" si="71"/>
        <v>0</v>
      </c>
      <c r="J354" s="11">
        <f t="shared" si="62"/>
        <v>0</v>
      </c>
      <c r="K354" s="11">
        <f t="shared" si="63"/>
        <v>0</v>
      </c>
    </row>
    <row r="355" spans="2:11" s="39" customFormat="1" ht="31.2" x14ac:dyDescent="0.3">
      <c r="B355" s="9" t="s">
        <v>8</v>
      </c>
      <c r="C355" s="27">
        <v>8</v>
      </c>
      <c r="D355" s="7">
        <v>4</v>
      </c>
      <c r="E355" s="8">
        <v>5529</v>
      </c>
      <c r="F355" s="2">
        <v>120</v>
      </c>
      <c r="G355" s="11">
        <v>17400</v>
      </c>
      <c r="H355" s="11">
        <v>17400</v>
      </c>
      <c r="I355" s="11">
        <v>0</v>
      </c>
      <c r="J355" s="11">
        <f t="shared" si="62"/>
        <v>0</v>
      </c>
      <c r="K355" s="11">
        <f t="shared" si="63"/>
        <v>0</v>
      </c>
    </row>
    <row r="356" spans="2:11" s="39" customFormat="1" ht="171.6" x14ac:dyDescent="0.3">
      <c r="B356" s="9" t="s">
        <v>224</v>
      </c>
      <c r="C356" s="27">
        <v>8</v>
      </c>
      <c r="D356" s="7">
        <v>4</v>
      </c>
      <c r="E356" s="8">
        <v>5534</v>
      </c>
      <c r="F356" s="2"/>
      <c r="G356" s="11">
        <f t="shared" ref="G356:I357" si="72">G357</f>
        <v>3873740</v>
      </c>
      <c r="H356" s="11">
        <f t="shared" si="72"/>
        <v>3873740</v>
      </c>
      <c r="I356" s="11">
        <f t="shared" si="72"/>
        <v>3873740</v>
      </c>
      <c r="J356" s="11">
        <v>0</v>
      </c>
      <c r="K356" s="11">
        <f t="shared" si="63"/>
        <v>100</v>
      </c>
    </row>
    <row r="357" spans="2:11" s="39" customFormat="1" ht="15.6" x14ac:dyDescent="0.3">
      <c r="B357" s="9" t="s">
        <v>241</v>
      </c>
      <c r="C357" s="27">
        <v>8</v>
      </c>
      <c r="D357" s="7">
        <v>4</v>
      </c>
      <c r="E357" s="8">
        <v>5534</v>
      </c>
      <c r="F357" s="2">
        <v>300</v>
      </c>
      <c r="G357" s="11">
        <f t="shared" si="72"/>
        <v>3873740</v>
      </c>
      <c r="H357" s="11">
        <f t="shared" si="72"/>
        <v>3873740</v>
      </c>
      <c r="I357" s="11">
        <f t="shared" si="72"/>
        <v>3873740</v>
      </c>
      <c r="J357" s="11">
        <v>0</v>
      </c>
      <c r="K357" s="11">
        <f t="shared" si="63"/>
        <v>100</v>
      </c>
    </row>
    <row r="358" spans="2:11" s="39" customFormat="1" ht="31.2" x14ac:dyDescent="0.3">
      <c r="B358" s="9" t="s">
        <v>157</v>
      </c>
      <c r="C358" s="27">
        <v>8</v>
      </c>
      <c r="D358" s="7">
        <v>4</v>
      </c>
      <c r="E358" s="8">
        <v>5534</v>
      </c>
      <c r="F358" s="2">
        <v>320</v>
      </c>
      <c r="G358" s="11">
        <v>3873740</v>
      </c>
      <c r="H358" s="11">
        <v>3873740</v>
      </c>
      <c r="I358" s="11">
        <v>3873740</v>
      </c>
      <c r="J358" s="11">
        <v>0</v>
      </c>
      <c r="K358" s="11">
        <f t="shared" si="63"/>
        <v>100</v>
      </c>
    </row>
    <row r="359" spans="2:11" s="39" customFormat="1" ht="78" x14ac:dyDescent="0.3">
      <c r="B359" s="6" t="s">
        <v>53</v>
      </c>
      <c r="C359" s="27">
        <v>8</v>
      </c>
      <c r="D359" s="7">
        <v>5</v>
      </c>
      <c r="E359" s="8">
        <v>0</v>
      </c>
      <c r="F359" s="2"/>
      <c r="G359" s="11">
        <f>G360</f>
        <v>24215000</v>
      </c>
      <c r="H359" s="11">
        <f>H360</f>
        <v>24215000</v>
      </c>
      <c r="I359" s="11">
        <f>I360</f>
        <v>20035504.98</v>
      </c>
      <c r="J359" s="11">
        <f t="shared" si="62"/>
        <v>82.740057732810243</v>
      </c>
      <c r="K359" s="11">
        <f t="shared" si="63"/>
        <v>82.740057732810243</v>
      </c>
    </row>
    <row r="360" spans="2:11" s="39" customFormat="1" ht="109.2" x14ac:dyDescent="0.3">
      <c r="B360" s="6" t="s">
        <v>192</v>
      </c>
      <c r="C360" s="27">
        <v>8</v>
      </c>
      <c r="D360" s="7">
        <v>5</v>
      </c>
      <c r="E360" s="8">
        <v>59</v>
      </c>
      <c r="F360" s="2"/>
      <c r="G360" s="11">
        <f>G361+G363+G365</f>
        <v>24215000</v>
      </c>
      <c r="H360" s="11">
        <f>H361+H363+H365</f>
        <v>24215000</v>
      </c>
      <c r="I360" s="11">
        <f>I361+I363+I365</f>
        <v>20035504.98</v>
      </c>
      <c r="J360" s="11">
        <f t="shared" si="62"/>
        <v>82.740057732810243</v>
      </c>
      <c r="K360" s="11">
        <f t="shared" si="63"/>
        <v>82.740057732810243</v>
      </c>
    </row>
    <row r="361" spans="2:11" s="39" customFormat="1" ht="62.4" x14ac:dyDescent="0.3">
      <c r="B361" s="9" t="s">
        <v>83</v>
      </c>
      <c r="C361" s="27">
        <v>8</v>
      </c>
      <c r="D361" s="7">
        <v>5</v>
      </c>
      <c r="E361" s="8">
        <v>59</v>
      </c>
      <c r="F361" s="2">
        <v>100</v>
      </c>
      <c r="G361" s="11">
        <f>G362</f>
        <v>19675998.329999998</v>
      </c>
      <c r="H361" s="11">
        <f>H362</f>
        <v>19664498.329999998</v>
      </c>
      <c r="I361" s="11">
        <f>I362</f>
        <v>16350683.119999999</v>
      </c>
      <c r="J361" s="11">
        <f t="shared" si="62"/>
        <v>83.099636652591641</v>
      </c>
      <c r="K361" s="11">
        <f t="shared" si="63"/>
        <v>83.148234171097727</v>
      </c>
    </row>
    <row r="362" spans="2:11" s="39" customFormat="1" ht="15.6" x14ac:dyDescent="0.3">
      <c r="B362" s="9" t="s">
        <v>84</v>
      </c>
      <c r="C362" s="27">
        <v>8</v>
      </c>
      <c r="D362" s="7">
        <v>5</v>
      </c>
      <c r="E362" s="8">
        <v>59</v>
      </c>
      <c r="F362" s="2">
        <v>110</v>
      </c>
      <c r="G362" s="11">
        <v>19675998.329999998</v>
      </c>
      <c r="H362" s="11">
        <f>19211380.24+453118.09</f>
        <v>19664498.329999998</v>
      </c>
      <c r="I362" s="11">
        <f>221823.5+16128859.62</f>
        <v>16350683.119999999</v>
      </c>
      <c r="J362" s="11">
        <f t="shared" si="62"/>
        <v>83.099636652591641</v>
      </c>
      <c r="K362" s="11">
        <f t="shared" si="63"/>
        <v>83.148234171097727</v>
      </c>
    </row>
    <row r="363" spans="2:11" s="39" customFormat="1" ht="31.2" x14ac:dyDescent="0.3">
      <c r="B363" s="9" t="s">
        <v>145</v>
      </c>
      <c r="C363" s="27">
        <v>8</v>
      </c>
      <c r="D363" s="7">
        <v>5</v>
      </c>
      <c r="E363" s="8">
        <v>59</v>
      </c>
      <c r="F363" s="2">
        <v>200</v>
      </c>
      <c r="G363" s="11">
        <f>G364</f>
        <v>2076060.96</v>
      </c>
      <c r="H363" s="11">
        <f>H364</f>
        <v>2076060.96</v>
      </c>
      <c r="I363" s="11">
        <f>I364</f>
        <v>1290803.1499999999</v>
      </c>
      <c r="J363" s="11">
        <f t="shared" si="62"/>
        <v>62.175589969188572</v>
      </c>
      <c r="K363" s="11">
        <f t="shared" si="63"/>
        <v>62.175589969188572</v>
      </c>
    </row>
    <row r="364" spans="2:11" s="39" customFormat="1" ht="31.2" x14ac:dyDescent="0.3">
      <c r="B364" s="9" t="s">
        <v>146</v>
      </c>
      <c r="C364" s="27">
        <v>8</v>
      </c>
      <c r="D364" s="7">
        <v>5</v>
      </c>
      <c r="E364" s="8">
        <v>59</v>
      </c>
      <c r="F364" s="2">
        <v>240</v>
      </c>
      <c r="G364" s="11">
        <v>2076060.96</v>
      </c>
      <c r="H364" s="11">
        <v>2076060.96</v>
      </c>
      <c r="I364" s="11">
        <v>1290803.1499999999</v>
      </c>
      <c r="J364" s="11">
        <f t="shared" si="62"/>
        <v>62.175589969188572</v>
      </c>
      <c r="K364" s="11">
        <f t="shared" si="63"/>
        <v>62.175589969188572</v>
      </c>
    </row>
    <row r="365" spans="2:11" s="39" customFormat="1" ht="15.6" x14ac:dyDescent="0.3">
      <c r="B365" s="9" t="s">
        <v>90</v>
      </c>
      <c r="C365" s="27">
        <v>8</v>
      </c>
      <c r="D365" s="7">
        <v>5</v>
      </c>
      <c r="E365" s="8">
        <v>59</v>
      </c>
      <c r="F365" s="2">
        <v>800</v>
      </c>
      <c r="G365" s="11">
        <f>G367+G366</f>
        <v>2462940.71</v>
      </c>
      <c r="H365" s="11">
        <f>H367+H366</f>
        <v>2474440.71</v>
      </c>
      <c r="I365" s="11">
        <f>I367+I366</f>
        <v>2394018.71</v>
      </c>
      <c r="J365" s="11">
        <f t="shared" si="62"/>
        <v>97.201637874587732</v>
      </c>
      <c r="K365" s="11">
        <f t="shared" si="63"/>
        <v>96.749891816967406</v>
      </c>
    </row>
    <row r="366" spans="2:11" s="39" customFormat="1" ht="15.6" x14ac:dyDescent="0.3">
      <c r="B366" s="9" t="s">
        <v>173</v>
      </c>
      <c r="C366" s="27">
        <v>8</v>
      </c>
      <c r="D366" s="7">
        <v>5</v>
      </c>
      <c r="E366" s="8">
        <v>59</v>
      </c>
      <c r="F366" s="2">
        <v>830</v>
      </c>
      <c r="G366" s="11">
        <v>2374148.71</v>
      </c>
      <c r="H366" s="11">
        <v>2374148.71</v>
      </c>
      <c r="I366" s="11">
        <v>2325548.71</v>
      </c>
      <c r="J366" s="11">
        <f t="shared" si="62"/>
        <v>97.952950470402499</v>
      </c>
      <c r="K366" s="11">
        <f t="shared" si="63"/>
        <v>97.952950470402499</v>
      </c>
    </row>
    <row r="367" spans="2:11" s="39" customFormat="1" ht="15.6" x14ac:dyDescent="0.3">
      <c r="B367" s="6" t="s">
        <v>91</v>
      </c>
      <c r="C367" s="27">
        <v>8</v>
      </c>
      <c r="D367" s="7">
        <v>5</v>
      </c>
      <c r="E367" s="8">
        <v>59</v>
      </c>
      <c r="F367" s="2">
        <v>850</v>
      </c>
      <c r="G367" s="11">
        <v>88792</v>
      </c>
      <c r="H367" s="11">
        <f>17900+82392</f>
        <v>100292</v>
      </c>
      <c r="I367" s="11">
        <f>24+68446</f>
        <v>68470</v>
      </c>
      <c r="J367" s="11">
        <f t="shared" si="62"/>
        <v>77.112802955221198</v>
      </c>
      <c r="K367" s="11">
        <f t="shared" si="63"/>
        <v>68.27064970286763</v>
      </c>
    </row>
    <row r="368" spans="2:11" s="39" customFormat="1" ht="62.4" x14ac:dyDescent="0.3">
      <c r="B368" s="6" t="s">
        <v>193</v>
      </c>
      <c r="C368" s="27">
        <v>9</v>
      </c>
      <c r="D368" s="7">
        <v>0</v>
      </c>
      <c r="E368" s="8">
        <v>0</v>
      </c>
      <c r="F368" s="2"/>
      <c r="G368" s="11">
        <f>G369+G384+G388+G395</f>
        <v>288991521</v>
      </c>
      <c r="H368" s="11">
        <f>H369+H384+H388+H395</f>
        <v>274085049.06</v>
      </c>
      <c r="I368" s="11">
        <f>I369+I384+I388+I395</f>
        <v>98736652.230000004</v>
      </c>
      <c r="J368" s="11">
        <f t="shared" si="62"/>
        <v>34.16593396523907</v>
      </c>
      <c r="K368" s="11">
        <f t="shared" si="63"/>
        <v>36.024092729109626</v>
      </c>
    </row>
    <row r="369" spans="2:11" s="39" customFormat="1" ht="78" x14ac:dyDescent="0.3">
      <c r="B369" s="6" t="s">
        <v>194</v>
      </c>
      <c r="C369" s="27">
        <v>9</v>
      </c>
      <c r="D369" s="7">
        <v>1</v>
      </c>
      <c r="E369" s="8">
        <v>0</v>
      </c>
      <c r="F369" s="2"/>
      <c r="G369" s="11">
        <f>G370+G373+G381+G378</f>
        <v>239278621</v>
      </c>
      <c r="H369" s="11">
        <f>H370+H373+H381+H378</f>
        <v>224372149.06</v>
      </c>
      <c r="I369" s="11">
        <f>I370+I373+I381+I378</f>
        <v>53879984.259999998</v>
      </c>
      <c r="J369" s="11">
        <f t="shared" si="62"/>
        <v>22.517675852035271</v>
      </c>
      <c r="K369" s="11">
        <f t="shared" si="63"/>
        <v>24.013668579513315</v>
      </c>
    </row>
    <row r="370" spans="2:11" s="39" customFormat="1" ht="109.2" x14ac:dyDescent="0.3">
      <c r="B370" s="6" t="s">
        <v>6</v>
      </c>
      <c r="C370" s="27">
        <v>9</v>
      </c>
      <c r="D370" s="7">
        <v>1</v>
      </c>
      <c r="E370" s="8">
        <v>4207</v>
      </c>
      <c r="F370" s="2"/>
      <c r="G370" s="11">
        <f t="shared" ref="G370:I371" si="73">G371</f>
        <v>2249121</v>
      </c>
      <c r="H370" s="11">
        <f t="shared" si="73"/>
        <v>2249121</v>
      </c>
      <c r="I370" s="11">
        <f t="shared" si="73"/>
        <v>1793977.46</v>
      </c>
      <c r="J370" s="11">
        <f t="shared" si="62"/>
        <v>79.763492493289604</v>
      </c>
      <c r="K370" s="11">
        <f t="shared" si="63"/>
        <v>79.763492493289604</v>
      </c>
    </row>
    <row r="371" spans="2:11" s="39" customFormat="1" ht="31.2" x14ac:dyDescent="0.3">
      <c r="B371" s="9" t="s">
        <v>48</v>
      </c>
      <c r="C371" s="27">
        <v>9</v>
      </c>
      <c r="D371" s="7">
        <v>1</v>
      </c>
      <c r="E371" s="8">
        <v>4207</v>
      </c>
      <c r="F371" s="2">
        <v>400</v>
      </c>
      <c r="G371" s="11">
        <f t="shared" si="73"/>
        <v>2249121</v>
      </c>
      <c r="H371" s="11">
        <f t="shared" si="73"/>
        <v>2249121</v>
      </c>
      <c r="I371" s="11">
        <f t="shared" si="73"/>
        <v>1793977.46</v>
      </c>
      <c r="J371" s="11">
        <f t="shared" si="62"/>
        <v>79.763492493289604</v>
      </c>
      <c r="K371" s="11">
        <f t="shared" si="63"/>
        <v>79.763492493289604</v>
      </c>
    </row>
    <row r="372" spans="2:11" s="39" customFormat="1" ht="15.6" x14ac:dyDescent="0.3">
      <c r="B372" s="9" t="s">
        <v>49</v>
      </c>
      <c r="C372" s="27">
        <v>9</v>
      </c>
      <c r="D372" s="7">
        <v>1</v>
      </c>
      <c r="E372" s="8">
        <v>4207</v>
      </c>
      <c r="F372" s="2">
        <v>410</v>
      </c>
      <c r="G372" s="11">
        <v>2249121</v>
      </c>
      <c r="H372" s="11">
        <v>2249121</v>
      </c>
      <c r="I372" s="11">
        <v>1793977.46</v>
      </c>
      <c r="J372" s="11">
        <f t="shared" si="62"/>
        <v>79.763492493289604</v>
      </c>
      <c r="K372" s="11">
        <f t="shared" si="63"/>
        <v>79.763492493289604</v>
      </c>
    </row>
    <row r="373" spans="2:11" s="39" customFormat="1" ht="124.8" x14ac:dyDescent="0.3">
      <c r="B373" s="6" t="s">
        <v>13</v>
      </c>
      <c r="C373" s="27">
        <v>9</v>
      </c>
      <c r="D373" s="7">
        <v>1</v>
      </c>
      <c r="E373" s="8">
        <v>5430</v>
      </c>
      <c r="F373" s="2"/>
      <c r="G373" s="11">
        <f>G374+G376</f>
        <v>59954000</v>
      </c>
      <c r="H373" s="11">
        <f>H374+H376</f>
        <v>59954000</v>
      </c>
      <c r="I373" s="11">
        <f>I374+I376</f>
        <v>34085571.549999997</v>
      </c>
      <c r="J373" s="11">
        <f t="shared" si="62"/>
        <v>56.852873119391532</v>
      </c>
      <c r="K373" s="11">
        <f t="shared" si="63"/>
        <v>56.852873119391532</v>
      </c>
    </row>
    <row r="374" spans="2:11" s="39" customFormat="1" ht="31.2" x14ac:dyDescent="0.3">
      <c r="B374" s="9" t="s">
        <v>145</v>
      </c>
      <c r="C374" s="27">
        <v>9</v>
      </c>
      <c r="D374" s="7">
        <v>1</v>
      </c>
      <c r="E374" s="8">
        <v>5430</v>
      </c>
      <c r="F374" s="2">
        <v>200</v>
      </c>
      <c r="G374" s="11">
        <f>G375</f>
        <v>18414000</v>
      </c>
      <c r="H374" s="11">
        <f>H375</f>
        <v>18414000</v>
      </c>
      <c r="I374" s="11">
        <f>I375</f>
        <v>0</v>
      </c>
      <c r="J374" s="11">
        <f t="shared" si="62"/>
        <v>0</v>
      </c>
      <c r="K374" s="11">
        <f t="shared" si="63"/>
        <v>0</v>
      </c>
    </row>
    <row r="375" spans="2:11" s="39" customFormat="1" ht="31.2" x14ac:dyDescent="0.3">
      <c r="B375" s="9" t="s">
        <v>146</v>
      </c>
      <c r="C375" s="27">
        <v>9</v>
      </c>
      <c r="D375" s="7">
        <v>1</v>
      </c>
      <c r="E375" s="8">
        <v>5430</v>
      </c>
      <c r="F375" s="2">
        <v>240</v>
      </c>
      <c r="G375" s="11">
        <v>18414000</v>
      </c>
      <c r="H375" s="11">
        <v>18414000</v>
      </c>
      <c r="I375" s="11">
        <v>0</v>
      </c>
      <c r="J375" s="11">
        <f t="shared" si="62"/>
        <v>0</v>
      </c>
      <c r="K375" s="11">
        <f t="shared" si="63"/>
        <v>0</v>
      </c>
    </row>
    <row r="376" spans="2:11" s="39" customFormat="1" ht="31.2" x14ac:dyDescent="0.3">
      <c r="B376" s="9" t="s">
        <v>48</v>
      </c>
      <c r="C376" s="27">
        <v>9</v>
      </c>
      <c r="D376" s="7">
        <v>1</v>
      </c>
      <c r="E376" s="8">
        <v>5430</v>
      </c>
      <c r="F376" s="2">
        <v>400</v>
      </c>
      <c r="G376" s="11">
        <f>G377</f>
        <v>41540000</v>
      </c>
      <c r="H376" s="11">
        <f>H377</f>
        <v>41540000</v>
      </c>
      <c r="I376" s="11">
        <f>I377</f>
        <v>34085571.549999997</v>
      </c>
      <c r="J376" s="11">
        <f t="shared" si="62"/>
        <v>82.054818367838223</v>
      </c>
      <c r="K376" s="11">
        <f t="shared" si="63"/>
        <v>82.054818367838223</v>
      </c>
    </row>
    <row r="377" spans="2:11" s="39" customFormat="1" ht="15.6" x14ac:dyDescent="0.3">
      <c r="B377" s="9" t="s">
        <v>49</v>
      </c>
      <c r="C377" s="27">
        <v>9</v>
      </c>
      <c r="D377" s="7">
        <v>1</v>
      </c>
      <c r="E377" s="8">
        <v>5430</v>
      </c>
      <c r="F377" s="2">
        <v>410</v>
      </c>
      <c r="G377" s="11">
        <v>41540000</v>
      </c>
      <c r="H377" s="11">
        <v>41540000</v>
      </c>
      <c r="I377" s="11">
        <v>34085571.549999997</v>
      </c>
      <c r="J377" s="11">
        <f t="shared" si="62"/>
        <v>82.054818367838223</v>
      </c>
      <c r="K377" s="11">
        <f t="shared" si="63"/>
        <v>82.054818367838223</v>
      </c>
    </row>
    <row r="378" spans="2:11" s="39" customFormat="1" ht="88.95" customHeight="1" x14ac:dyDescent="0.3">
      <c r="B378" s="9" t="s">
        <v>137</v>
      </c>
      <c r="C378" s="27">
        <v>9</v>
      </c>
      <c r="D378" s="7">
        <v>1</v>
      </c>
      <c r="E378" s="8">
        <v>7812</v>
      </c>
      <c r="F378" s="2"/>
      <c r="G378" s="11">
        <f t="shared" ref="G378:I379" si="74">G379</f>
        <v>176098000</v>
      </c>
      <c r="H378" s="11">
        <f t="shared" si="74"/>
        <v>161191528.06</v>
      </c>
      <c r="I378" s="11">
        <f t="shared" si="74"/>
        <v>18000000</v>
      </c>
      <c r="J378" s="11">
        <f>I378/G378*100</f>
        <v>10.221581165033108</v>
      </c>
      <c r="K378" s="11">
        <f>I378/H378*100</f>
        <v>11.166839980138347</v>
      </c>
    </row>
    <row r="379" spans="2:11" s="39" customFormat="1" ht="15.6" x14ac:dyDescent="0.3">
      <c r="B379" s="9" t="s">
        <v>90</v>
      </c>
      <c r="C379" s="27">
        <v>9</v>
      </c>
      <c r="D379" s="7">
        <v>1</v>
      </c>
      <c r="E379" s="8">
        <v>7812</v>
      </c>
      <c r="F379" s="2">
        <v>800</v>
      </c>
      <c r="G379" s="11">
        <f t="shared" si="74"/>
        <v>176098000</v>
      </c>
      <c r="H379" s="11">
        <f t="shared" si="74"/>
        <v>161191528.06</v>
      </c>
      <c r="I379" s="11">
        <f t="shared" si="74"/>
        <v>18000000</v>
      </c>
      <c r="J379" s="11">
        <f>I379/G379*100</f>
        <v>10.221581165033108</v>
      </c>
      <c r="K379" s="11">
        <f>I379/H379*100</f>
        <v>11.166839980138347</v>
      </c>
    </row>
    <row r="380" spans="2:11" s="39" customFormat="1" ht="46.8" x14ac:dyDescent="0.3">
      <c r="B380" s="52" t="s">
        <v>160</v>
      </c>
      <c r="C380" s="27">
        <v>9</v>
      </c>
      <c r="D380" s="7">
        <v>1</v>
      </c>
      <c r="E380" s="8">
        <v>7812</v>
      </c>
      <c r="F380" s="2">
        <v>810</v>
      </c>
      <c r="G380" s="11">
        <v>176098000</v>
      </c>
      <c r="H380" s="11">
        <v>161191528.06</v>
      </c>
      <c r="I380" s="11">
        <v>18000000</v>
      </c>
      <c r="J380" s="11">
        <f>I380/G380*100</f>
        <v>10.221581165033108</v>
      </c>
      <c r="K380" s="11">
        <f>I380/H380*100</f>
        <v>11.166839980138347</v>
      </c>
    </row>
    <row r="381" spans="2:11" s="39" customFormat="1" ht="93.6" x14ac:dyDescent="0.3">
      <c r="B381" s="9" t="s">
        <v>299</v>
      </c>
      <c r="C381" s="27">
        <v>9</v>
      </c>
      <c r="D381" s="7">
        <v>1</v>
      </c>
      <c r="E381" s="8">
        <v>9999</v>
      </c>
      <c r="F381" s="2"/>
      <c r="G381" s="11">
        <f t="shared" ref="G381:I382" si="75">G382</f>
        <v>977500</v>
      </c>
      <c r="H381" s="11">
        <f t="shared" si="75"/>
        <v>977500</v>
      </c>
      <c r="I381" s="11">
        <f t="shared" si="75"/>
        <v>435.25</v>
      </c>
      <c r="J381" s="11">
        <f t="shared" si="62"/>
        <v>4.4526854219948848E-2</v>
      </c>
      <c r="K381" s="11">
        <f t="shared" si="63"/>
        <v>4.4526854219948848E-2</v>
      </c>
    </row>
    <row r="382" spans="2:11" s="39" customFormat="1" ht="31.2" x14ac:dyDescent="0.3">
      <c r="B382" s="9" t="s">
        <v>145</v>
      </c>
      <c r="C382" s="27">
        <v>9</v>
      </c>
      <c r="D382" s="7">
        <v>1</v>
      </c>
      <c r="E382" s="8">
        <v>9999</v>
      </c>
      <c r="F382" s="2">
        <v>200</v>
      </c>
      <c r="G382" s="11">
        <f t="shared" si="75"/>
        <v>977500</v>
      </c>
      <c r="H382" s="11">
        <f t="shared" si="75"/>
        <v>977500</v>
      </c>
      <c r="I382" s="11">
        <f t="shared" si="75"/>
        <v>435.25</v>
      </c>
      <c r="J382" s="11">
        <f t="shared" si="62"/>
        <v>4.4526854219948848E-2</v>
      </c>
      <c r="K382" s="11">
        <f t="shared" si="63"/>
        <v>4.4526854219948848E-2</v>
      </c>
    </row>
    <row r="383" spans="2:11" s="39" customFormat="1" ht="31.2" x14ac:dyDescent="0.3">
      <c r="B383" s="9" t="s">
        <v>146</v>
      </c>
      <c r="C383" s="27">
        <v>9</v>
      </c>
      <c r="D383" s="7">
        <v>1</v>
      </c>
      <c r="E383" s="8">
        <v>9999</v>
      </c>
      <c r="F383" s="2">
        <v>240</v>
      </c>
      <c r="G383" s="11">
        <v>977500</v>
      </c>
      <c r="H383" s="11">
        <v>977500</v>
      </c>
      <c r="I383" s="11">
        <v>435.25</v>
      </c>
      <c r="J383" s="11">
        <f t="shared" si="62"/>
        <v>4.4526854219948848E-2</v>
      </c>
      <c r="K383" s="11">
        <f t="shared" si="63"/>
        <v>4.4526854219948848E-2</v>
      </c>
    </row>
    <row r="384" spans="2:11" s="39" customFormat="1" ht="78" x14ac:dyDescent="0.3">
      <c r="B384" s="6" t="s">
        <v>7</v>
      </c>
      <c r="C384" s="27">
        <v>9</v>
      </c>
      <c r="D384" s="7">
        <v>2</v>
      </c>
      <c r="E384" s="8">
        <v>0</v>
      </c>
      <c r="F384" s="2"/>
      <c r="G384" s="11">
        <f>G385</f>
        <v>1016600</v>
      </c>
      <c r="H384" s="11">
        <f>H385</f>
        <v>1016600</v>
      </c>
      <c r="I384" s="11">
        <f>I385</f>
        <v>0</v>
      </c>
      <c r="J384" s="11">
        <f t="shared" si="62"/>
        <v>0</v>
      </c>
      <c r="K384" s="11">
        <f t="shared" si="63"/>
        <v>0</v>
      </c>
    </row>
    <row r="385" spans="2:11" s="39" customFormat="1" ht="140.4" x14ac:dyDescent="0.3">
      <c r="B385" s="9" t="s">
        <v>266</v>
      </c>
      <c r="C385" s="27">
        <v>9</v>
      </c>
      <c r="D385" s="7">
        <v>2</v>
      </c>
      <c r="E385" s="8">
        <v>9601</v>
      </c>
      <c r="F385" s="1"/>
      <c r="G385" s="11">
        <f t="shared" ref="G385:I386" si="76">G386</f>
        <v>1016600</v>
      </c>
      <c r="H385" s="11">
        <f t="shared" si="76"/>
        <v>1016600</v>
      </c>
      <c r="I385" s="11">
        <f t="shared" si="76"/>
        <v>0</v>
      </c>
      <c r="J385" s="11">
        <f t="shared" si="62"/>
        <v>0</v>
      </c>
      <c r="K385" s="11">
        <f t="shared" si="63"/>
        <v>0</v>
      </c>
    </row>
    <row r="386" spans="2:11" s="39" customFormat="1" ht="31.2" x14ac:dyDescent="0.3">
      <c r="B386" s="9" t="s">
        <v>140</v>
      </c>
      <c r="C386" s="27">
        <v>9</v>
      </c>
      <c r="D386" s="7">
        <v>2</v>
      </c>
      <c r="E386" s="8">
        <v>9601</v>
      </c>
      <c r="F386" s="1">
        <v>600</v>
      </c>
      <c r="G386" s="11">
        <f t="shared" si="76"/>
        <v>1016600</v>
      </c>
      <c r="H386" s="11">
        <f t="shared" si="76"/>
        <v>1016600</v>
      </c>
      <c r="I386" s="11">
        <f t="shared" si="76"/>
        <v>0</v>
      </c>
      <c r="J386" s="11">
        <f t="shared" si="62"/>
        <v>0</v>
      </c>
      <c r="K386" s="11">
        <f t="shared" si="63"/>
        <v>0</v>
      </c>
    </row>
    <row r="387" spans="2:11" s="39" customFormat="1" ht="31.2" x14ac:dyDescent="0.3">
      <c r="B387" s="9" t="s">
        <v>85</v>
      </c>
      <c r="C387" s="27">
        <v>9</v>
      </c>
      <c r="D387" s="7">
        <v>2</v>
      </c>
      <c r="E387" s="8">
        <v>9601</v>
      </c>
      <c r="F387" s="1">
        <v>630</v>
      </c>
      <c r="G387" s="11">
        <v>1016600</v>
      </c>
      <c r="H387" s="11">
        <v>1016600</v>
      </c>
      <c r="I387" s="11"/>
      <c r="J387" s="11">
        <f t="shared" si="62"/>
        <v>0</v>
      </c>
      <c r="K387" s="11">
        <f t="shared" si="63"/>
        <v>0</v>
      </c>
    </row>
    <row r="388" spans="2:11" s="39" customFormat="1" ht="78" x14ac:dyDescent="0.3">
      <c r="B388" s="9" t="s">
        <v>5</v>
      </c>
      <c r="C388" s="27">
        <v>9</v>
      </c>
      <c r="D388" s="7">
        <v>3</v>
      </c>
      <c r="E388" s="8">
        <v>0</v>
      </c>
      <c r="F388" s="1"/>
      <c r="G388" s="11">
        <f>G392+G389</f>
        <v>37638500</v>
      </c>
      <c r="H388" s="11">
        <f>H392+H389</f>
        <v>37638500</v>
      </c>
      <c r="I388" s="11">
        <f>I392+I389</f>
        <v>35926298.450000003</v>
      </c>
      <c r="J388" s="11">
        <f t="shared" si="62"/>
        <v>95.450930430277509</v>
      </c>
      <c r="K388" s="11">
        <f>I388/H388*100</f>
        <v>95.450930430277509</v>
      </c>
    </row>
    <row r="389" spans="2:11" s="39" customFormat="1" ht="202.8" x14ac:dyDescent="0.3">
      <c r="B389" s="9" t="s">
        <v>208</v>
      </c>
      <c r="C389" s="27">
        <v>9</v>
      </c>
      <c r="D389" s="7">
        <v>3</v>
      </c>
      <c r="E389" s="8">
        <v>5472</v>
      </c>
      <c r="F389" s="1"/>
      <c r="G389" s="11">
        <f t="shared" ref="G389:I390" si="77">G390</f>
        <v>6979800</v>
      </c>
      <c r="H389" s="11">
        <f t="shared" si="77"/>
        <v>6979800</v>
      </c>
      <c r="I389" s="11">
        <f t="shared" si="77"/>
        <v>5267630.4800000004</v>
      </c>
      <c r="J389" s="11">
        <f t="shared" si="62"/>
        <v>75.469647840912359</v>
      </c>
      <c r="K389" s="11">
        <f>I389/H389*100</f>
        <v>75.469647840912359</v>
      </c>
    </row>
    <row r="390" spans="2:11" s="39" customFormat="1" ht="15.6" x14ac:dyDescent="0.3">
      <c r="B390" s="9" t="s">
        <v>90</v>
      </c>
      <c r="C390" s="27">
        <v>9</v>
      </c>
      <c r="D390" s="7">
        <v>3</v>
      </c>
      <c r="E390" s="8">
        <v>5472</v>
      </c>
      <c r="F390" s="1">
        <v>800</v>
      </c>
      <c r="G390" s="11">
        <f t="shared" si="77"/>
        <v>6979800</v>
      </c>
      <c r="H390" s="11">
        <f t="shared" si="77"/>
        <v>6979800</v>
      </c>
      <c r="I390" s="11">
        <f t="shared" si="77"/>
        <v>5267630.4800000004</v>
      </c>
      <c r="J390" s="11">
        <f t="shared" si="62"/>
        <v>75.469647840912359</v>
      </c>
      <c r="K390" s="11">
        <f>I390/H390*100</f>
        <v>75.469647840912359</v>
      </c>
    </row>
    <row r="391" spans="2:11" s="39" customFormat="1" ht="46.8" x14ac:dyDescent="0.3">
      <c r="B391" s="9" t="s">
        <v>160</v>
      </c>
      <c r="C391" s="27">
        <v>9</v>
      </c>
      <c r="D391" s="7">
        <v>3</v>
      </c>
      <c r="E391" s="8">
        <v>5472</v>
      </c>
      <c r="F391" s="1">
        <v>810</v>
      </c>
      <c r="G391" s="11">
        <v>6979800</v>
      </c>
      <c r="H391" s="11">
        <v>6979800</v>
      </c>
      <c r="I391" s="11">
        <v>5267630.4800000004</v>
      </c>
      <c r="J391" s="11">
        <f t="shared" si="62"/>
        <v>75.469647840912359</v>
      </c>
      <c r="K391" s="11">
        <f>I391/H391*100</f>
        <v>75.469647840912359</v>
      </c>
    </row>
    <row r="392" spans="2:11" s="39" customFormat="1" ht="93.6" x14ac:dyDescent="0.3">
      <c r="B392" s="9" t="s">
        <v>4</v>
      </c>
      <c r="C392" s="27">
        <v>9</v>
      </c>
      <c r="D392" s="7">
        <v>3</v>
      </c>
      <c r="E392" s="8">
        <v>7812</v>
      </c>
      <c r="F392" s="1"/>
      <c r="G392" s="11">
        <f t="shared" ref="G392:I393" si="78">G393</f>
        <v>30658700</v>
      </c>
      <c r="H392" s="11">
        <f t="shared" si="78"/>
        <v>30658700</v>
      </c>
      <c r="I392" s="11">
        <f t="shared" si="78"/>
        <v>30658667.969999999</v>
      </c>
      <c r="J392" s="11">
        <f t="shared" si="62"/>
        <v>99.999895527207599</v>
      </c>
      <c r="K392" s="11">
        <f t="shared" ref="K392:K401" si="79">I392/H392*100</f>
        <v>99.999895527207599</v>
      </c>
    </row>
    <row r="393" spans="2:11" s="39" customFormat="1" ht="15.6" x14ac:dyDescent="0.3">
      <c r="B393" s="9" t="s">
        <v>90</v>
      </c>
      <c r="C393" s="27">
        <v>9</v>
      </c>
      <c r="D393" s="7">
        <v>3</v>
      </c>
      <c r="E393" s="8">
        <v>7812</v>
      </c>
      <c r="F393" s="1">
        <v>800</v>
      </c>
      <c r="G393" s="11">
        <f t="shared" si="78"/>
        <v>30658700</v>
      </c>
      <c r="H393" s="11">
        <f t="shared" si="78"/>
        <v>30658700</v>
      </c>
      <c r="I393" s="11">
        <f t="shared" si="78"/>
        <v>30658667.969999999</v>
      </c>
      <c r="J393" s="11">
        <f t="shared" si="62"/>
        <v>99.999895527207599</v>
      </c>
      <c r="K393" s="11">
        <f t="shared" si="79"/>
        <v>99.999895527207599</v>
      </c>
    </row>
    <row r="394" spans="2:11" s="39" customFormat="1" ht="46.8" x14ac:dyDescent="0.3">
      <c r="B394" s="9" t="s">
        <v>160</v>
      </c>
      <c r="C394" s="27">
        <v>9</v>
      </c>
      <c r="D394" s="7">
        <v>3</v>
      </c>
      <c r="E394" s="8">
        <v>7812</v>
      </c>
      <c r="F394" s="1">
        <v>810</v>
      </c>
      <c r="G394" s="11">
        <v>30658700</v>
      </c>
      <c r="H394" s="11">
        <v>30658700</v>
      </c>
      <c r="I394" s="11">
        <v>30658667.969999999</v>
      </c>
      <c r="J394" s="11">
        <f t="shared" si="62"/>
        <v>99.999895527207599</v>
      </c>
      <c r="K394" s="11">
        <f t="shared" si="79"/>
        <v>99.999895527207599</v>
      </c>
    </row>
    <row r="395" spans="2:11" s="39" customFormat="1" ht="78" x14ac:dyDescent="0.3">
      <c r="B395" s="9" t="s">
        <v>209</v>
      </c>
      <c r="C395" s="27">
        <v>9</v>
      </c>
      <c r="D395" s="7">
        <v>4</v>
      </c>
      <c r="E395" s="8">
        <v>0</v>
      </c>
      <c r="F395" s="1"/>
      <c r="G395" s="11">
        <f>G396+G399</f>
        <v>11057800</v>
      </c>
      <c r="H395" s="11">
        <f>H396+H399</f>
        <v>11057800</v>
      </c>
      <c r="I395" s="11">
        <f>I396+I399</f>
        <v>8930369.5199999996</v>
      </c>
      <c r="J395" s="11">
        <f t="shared" si="62"/>
        <v>80.7608160755304</v>
      </c>
      <c r="K395" s="11">
        <f t="shared" si="79"/>
        <v>80.7608160755304</v>
      </c>
    </row>
    <row r="396" spans="2:11" s="39" customFormat="1" ht="93.6" x14ac:dyDescent="0.3">
      <c r="B396" s="9" t="s">
        <v>210</v>
      </c>
      <c r="C396" s="27">
        <v>9</v>
      </c>
      <c r="D396" s="7">
        <v>4</v>
      </c>
      <c r="E396" s="8">
        <v>5433</v>
      </c>
      <c r="F396" s="1"/>
      <c r="G396" s="11">
        <f t="shared" ref="G396:I397" si="80">G397</f>
        <v>6791200</v>
      </c>
      <c r="H396" s="11">
        <f t="shared" si="80"/>
        <v>6791200</v>
      </c>
      <c r="I396" s="11">
        <f t="shared" si="80"/>
        <v>4685045.82</v>
      </c>
      <c r="J396" s="11">
        <f t="shared" si="62"/>
        <v>68.987009954058195</v>
      </c>
      <c r="K396" s="11">
        <f t="shared" si="79"/>
        <v>68.987009954058195</v>
      </c>
    </row>
    <row r="397" spans="2:11" s="39" customFormat="1" ht="15.6" x14ac:dyDescent="0.3">
      <c r="B397" s="9" t="s">
        <v>90</v>
      </c>
      <c r="C397" s="27">
        <v>9</v>
      </c>
      <c r="D397" s="7">
        <v>4</v>
      </c>
      <c r="E397" s="8">
        <v>5433</v>
      </c>
      <c r="F397" s="1">
        <v>800</v>
      </c>
      <c r="G397" s="11">
        <f t="shared" si="80"/>
        <v>6791200</v>
      </c>
      <c r="H397" s="11">
        <f t="shared" si="80"/>
        <v>6791200</v>
      </c>
      <c r="I397" s="11">
        <f t="shared" si="80"/>
        <v>4685045.82</v>
      </c>
      <c r="J397" s="11">
        <f t="shared" si="62"/>
        <v>68.987009954058195</v>
      </c>
      <c r="K397" s="11">
        <f t="shared" si="79"/>
        <v>68.987009954058195</v>
      </c>
    </row>
    <row r="398" spans="2:11" s="39" customFormat="1" ht="46.8" x14ac:dyDescent="0.3">
      <c r="B398" s="9" t="s">
        <v>160</v>
      </c>
      <c r="C398" s="27">
        <v>9</v>
      </c>
      <c r="D398" s="7">
        <v>4</v>
      </c>
      <c r="E398" s="8">
        <v>5433</v>
      </c>
      <c r="F398" s="1">
        <v>810</v>
      </c>
      <c r="G398" s="11">
        <v>6791200</v>
      </c>
      <c r="H398" s="11">
        <v>6791200</v>
      </c>
      <c r="I398" s="11">
        <v>4685045.82</v>
      </c>
      <c r="J398" s="11">
        <f t="shared" si="62"/>
        <v>68.987009954058195</v>
      </c>
      <c r="K398" s="11">
        <f t="shared" si="79"/>
        <v>68.987009954058195</v>
      </c>
    </row>
    <row r="399" spans="2:11" s="39" customFormat="1" ht="124.95" customHeight="1" x14ac:dyDescent="0.3">
      <c r="B399" s="9" t="s">
        <v>136</v>
      </c>
      <c r="C399" s="27">
        <v>9</v>
      </c>
      <c r="D399" s="7">
        <v>4</v>
      </c>
      <c r="E399" s="8">
        <v>7812</v>
      </c>
      <c r="F399" s="1"/>
      <c r="G399" s="11">
        <f t="shared" ref="G399:I400" si="81">G400</f>
        <v>4266600</v>
      </c>
      <c r="H399" s="11">
        <f t="shared" si="81"/>
        <v>4266600</v>
      </c>
      <c r="I399" s="11">
        <f t="shared" si="81"/>
        <v>4245323.7</v>
      </c>
      <c r="J399" s="11">
        <f t="shared" si="62"/>
        <v>99.501328927014484</v>
      </c>
      <c r="K399" s="11">
        <f t="shared" si="79"/>
        <v>99.501328927014484</v>
      </c>
    </row>
    <row r="400" spans="2:11" s="39" customFormat="1" ht="15.6" x14ac:dyDescent="0.3">
      <c r="B400" s="9" t="s">
        <v>90</v>
      </c>
      <c r="C400" s="27">
        <v>9</v>
      </c>
      <c r="D400" s="7">
        <v>4</v>
      </c>
      <c r="E400" s="8">
        <v>7812</v>
      </c>
      <c r="F400" s="1">
        <v>800</v>
      </c>
      <c r="G400" s="11">
        <f t="shared" si="81"/>
        <v>4266600</v>
      </c>
      <c r="H400" s="11">
        <f t="shared" si="81"/>
        <v>4266600</v>
      </c>
      <c r="I400" s="11">
        <f t="shared" si="81"/>
        <v>4245323.7</v>
      </c>
      <c r="J400" s="11">
        <f t="shared" si="62"/>
        <v>99.501328927014484</v>
      </c>
      <c r="K400" s="11">
        <f t="shared" si="79"/>
        <v>99.501328927014484</v>
      </c>
    </row>
    <row r="401" spans="2:11" s="39" customFormat="1" ht="46.8" x14ac:dyDescent="0.3">
      <c r="B401" s="9" t="s">
        <v>160</v>
      </c>
      <c r="C401" s="27">
        <v>9</v>
      </c>
      <c r="D401" s="7">
        <v>4</v>
      </c>
      <c r="E401" s="8">
        <v>7812</v>
      </c>
      <c r="F401" s="1">
        <v>810</v>
      </c>
      <c r="G401" s="11">
        <v>4266600</v>
      </c>
      <c r="H401" s="11">
        <v>4266600</v>
      </c>
      <c r="I401" s="11">
        <v>4245323.7</v>
      </c>
      <c r="J401" s="11">
        <f t="shared" si="62"/>
        <v>99.501328927014484</v>
      </c>
      <c r="K401" s="11">
        <f t="shared" si="79"/>
        <v>99.501328927014484</v>
      </c>
    </row>
    <row r="402" spans="2:11" s="39" customFormat="1" ht="78" x14ac:dyDescent="0.3">
      <c r="B402" s="6" t="s">
        <v>147</v>
      </c>
      <c r="C402" s="27">
        <v>10</v>
      </c>
      <c r="D402" s="7">
        <v>0</v>
      </c>
      <c r="E402" s="8">
        <v>0</v>
      </c>
      <c r="F402" s="2"/>
      <c r="G402" s="11">
        <f>G403+G429</f>
        <v>11496214.879999999</v>
      </c>
      <c r="H402" s="11">
        <f>H403+H429</f>
        <v>11496214.879999999</v>
      </c>
      <c r="I402" s="11">
        <f>I403+I429</f>
        <v>6351792.8199999994</v>
      </c>
      <c r="J402" s="11">
        <f t="shared" si="62"/>
        <v>55.25116646045155</v>
      </c>
      <c r="K402" s="11">
        <f t="shared" si="63"/>
        <v>55.25116646045155</v>
      </c>
    </row>
    <row r="403" spans="2:11" s="39" customFormat="1" ht="93.6" x14ac:dyDescent="0.3">
      <c r="B403" s="6" t="s">
        <v>148</v>
      </c>
      <c r="C403" s="27">
        <v>10</v>
      </c>
      <c r="D403" s="7">
        <v>1</v>
      </c>
      <c r="E403" s="8">
        <v>0</v>
      </c>
      <c r="F403" s="2"/>
      <c r="G403" s="11">
        <f>G404+G426+G407+G413+G418+G421+G410</f>
        <v>11419814.879999999</v>
      </c>
      <c r="H403" s="11">
        <f>H404+H426+H407+H413+H418+H421+H410</f>
        <v>11419814.879999999</v>
      </c>
      <c r="I403" s="11">
        <f>I404+I426+I407+I413+I418+I421+I410</f>
        <v>6351792.8199999994</v>
      </c>
      <c r="J403" s="11">
        <f t="shared" si="62"/>
        <v>55.620803723571385</v>
      </c>
      <c r="K403" s="11">
        <f t="shared" si="63"/>
        <v>55.620803723571385</v>
      </c>
    </row>
    <row r="404" spans="2:11" s="39" customFormat="1" ht="140.4" x14ac:dyDescent="0.3">
      <c r="B404" s="6" t="s">
        <v>211</v>
      </c>
      <c r="C404" s="27">
        <v>10</v>
      </c>
      <c r="D404" s="7">
        <v>1</v>
      </c>
      <c r="E404" s="8">
        <v>5120</v>
      </c>
      <c r="F404" s="2"/>
      <c r="G404" s="11">
        <f t="shared" ref="G404:I405" si="82">G405</f>
        <v>5700</v>
      </c>
      <c r="H404" s="11">
        <f t="shared" si="82"/>
        <v>5700</v>
      </c>
      <c r="I404" s="11">
        <f t="shared" si="82"/>
        <v>0</v>
      </c>
      <c r="J404" s="11">
        <v>0</v>
      </c>
      <c r="K404" s="11">
        <f t="shared" si="63"/>
        <v>0</v>
      </c>
    </row>
    <row r="405" spans="2:11" s="39" customFormat="1" ht="31.2" x14ac:dyDescent="0.3">
      <c r="B405" s="9" t="s">
        <v>145</v>
      </c>
      <c r="C405" s="27">
        <v>10</v>
      </c>
      <c r="D405" s="7">
        <v>1</v>
      </c>
      <c r="E405" s="8">
        <v>5120</v>
      </c>
      <c r="F405" s="2">
        <v>200</v>
      </c>
      <c r="G405" s="11">
        <f t="shared" si="82"/>
        <v>5700</v>
      </c>
      <c r="H405" s="11">
        <f t="shared" si="82"/>
        <v>5700</v>
      </c>
      <c r="I405" s="11">
        <f t="shared" si="82"/>
        <v>0</v>
      </c>
      <c r="J405" s="11">
        <v>0</v>
      </c>
      <c r="K405" s="11">
        <f t="shared" ref="K405:K466" si="83">I405/H405*100</f>
        <v>0</v>
      </c>
    </row>
    <row r="406" spans="2:11" s="39" customFormat="1" ht="31.2" x14ac:dyDescent="0.3">
      <c r="B406" s="9" t="s">
        <v>146</v>
      </c>
      <c r="C406" s="27">
        <v>10</v>
      </c>
      <c r="D406" s="7">
        <v>1</v>
      </c>
      <c r="E406" s="8">
        <v>5120</v>
      </c>
      <c r="F406" s="2">
        <v>240</v>
      </c>
      <c r="G406" s="11">
        <v>5700</v>
      </c>
      <c r="H406" s="11">
        <v>5700</v>
      </c>
      <c r="I406" s="11"/>
      <c r="J406" s="11">
        <v>0</v>
      </c>
      <c r="K406" s="11">
        <f t="shared" si="83"/>
        <v>0</v>
      </c>
    </row>
    <row r="407" spans="2:11" s="39" customFormat="1" ht="140.4" x14ac:dyDescent="0.3">
      <c r="B407" s="6" t="s">
        <v>43</v>
      </c>
      <c r="C407" s="27">
        <v>10</v>
      </c>
      <c r="D407" s="7">
        <v>1</v>
      </c>
      <c r="E407" s="8">
        <v>5443</v>
      </c>
      <c r="F407" s="2"/>
      <c r="G407" s="11">
        <f t="shared" ref="G407:I408" si="84">G408</f>
        <v>99100</v>
      </c>
      <c r="H407" s="11">
        <f t="shared" si="84"/>
        <v>99100</v>
      </c>
      <c r="I407" s="11">
        <f t="shared" si="84"/>
        <v>28000</v>
      </c>
      <c r="J407" s="11">
        <f t="shared" ref="J407:J466" si="85">I407/G407*100</f>
        <v>28.254288597376387</v>
      </c>
      <c r="K407" s="11">
        <f t="shared" si="83"/>
        <v>28.254288597376387</v>
      </c>
    </row>
    <row r="408" spans="2:11" s="39" customFormat="1" ht="31.2" x14ac:dyDescent="0.3">
      <c r="B408" s="9" t="s">
        <v>145</v>
      </c>
      <c r="C408" s="27">
        <v>10</v>
      </c>
      <c r="D408" s="7">
        <v>1</v>
      </c>
      <c r="E408" s="8">
        <v>5443</v>
      </c>
      <c r="F408" s="2">
        <v>200</v>
      </c>
      <c r="G408" s="11">
        <f t="shared" si="84"/>
        <v>99100</v>
      </c>
      <c r="H408" s="11">
        <f t="shared" si="84"/>
        <v>99100</v>
      </c>
      <c r="I408" s="11">
        <f t="shared" si="84"/>
        <v>28000</v>
      </c>
      <c r="J408" s="11">
        <f t="shared" si="85"/>
        <v>28.254288597376387</v>
      </c>
      <c r="K408" s="11">
        <f t="shared" si="83"/>
        <v>28.254288597376387</v>
      </c>
    </row>
    <row r="409" spans="2:11" s="39" customFormat="1" ht="31.2" x14ac:dyDescent="0.3">
      <c r="B409" s="9" t="s">
        <v>146</v>
      </c>
      <c r="C409" s="27">
        <v>10</v>
      </c>
      <c r="D409" s="7">
        <v>1</v>
      </c>
      <c r="E409" s="8">
        <v>5443</v>
      </c>
      <c r="F409" s="2">
        <v>240</v>
      </c>
      <c r="G409" s="11">
        <v>99100</v>
      </c>
      <c r="H409" s="11">
        <v>99100</v>
      </c>
      <c r="I409" s="11">
        <v>28000</v>
      </c>
      <c r="J409" s="11">
        <f t="shared" si="85"/>
        <v>28.254288597376387</v>
      </c>
      <c r="K409" s="11">
        <f t="shared" si="83"/>
        <v>28.254288597376387</v>
      </c>
    </row>
    <row r="410" spans="2:11" s="39" customFormat="1" ht="171.6" x14ac:dyDescent="0.3">
      <c r="B410" s="9" t="s">
        <v>269</v>
      </c>
      <c r="C410" s="27">
        <v>10</v>
      </c>
      <c r="D410" s="7">
        <v>1</v>
      </c>
      <c r="E410" s="8">
        <v>5444</v>
      </c>
      <c r="F410" s="2"/>
      <c r="G410" s="11">
        <f>G411</f>
        <v>1159014.8799999999</v>
      </c>
      <c r="H410" s="11">
        <f>H411</f>
        <v>1159014.8799999999</v>
      </c>
      <c r="I410" s="11">
        <f>I411</f>
        <v>0</v>
      </c>
      <c r="J410" s="11">
        <f>J411</f>
        <v>0</v>
      </c>
      <c r="K410" s="11">
        <f t="shared" si="83"/>
        <v>0</v>
      </c>
    </row>
    <row r="411" spans="2:11" s="39" customFormat="1" ht="31.2" x14ac:dyDescent="0.3">
      <c r="B411" s="9" t="s">
        <v>145</v>
      </c>
      <c r="C411" s="27">
        <v>10</v>
      </c>
      <c r="D411" s="7">
        <v>1</v>
      </c>
      <c r="E411" s="8">
        <v>5444</v>
      </c>
      <c r="F411" s="2">
        <v>200</v>
      </c>
      <c r="G411" s="11">
        <f>G412</f>
        <v>1159014.8799999999</v>
      </c>
      <c r="H411" s="11">
        <f>H412</f>
        <v>1159014.8799999999</v>
      </c>
      <c r="I411" s="11">
        <f>I412</f>
        <v>0</v>
      </c>
      <c r="J411" s="11">
        <f t="shared" si="85"/>
        <v>0</v>
      </c>
      <c r="K411" s="11">
        <f t="shared" si="83"/>
        <v>0</v>
      </c>
    </row>
    <row r="412" spans="2:11" s="39" customFormat="1" ht="31.2" x14ac:dyDescent="0.3">
      <c r="B412" s="9" t="s">
        <v>146</v>
      </c>
      <c r="C412" s="27">
        <v>10</v>
      </c>
      <c r="D412" s="7">
        <v>1</v>
      </c>
      <c r="E412" s="8">
        <v>5444</v>
      </c>
      <c r="F412" s="2">
        <v>240</v>
      </c>
      <c r="G412" s="11">
        <v>1159014.8799999999</v>
      </c>
      <c r="H412" s="11">
        <v>1159014.8799999999</v>
      </c>
      <c r="I412" s="11">
        <v>0</v>
      </c>
      <c r="J412" s="11">
        <f t="shared" si="85"/>
        <v>0</v>
      </c>
      <c r="K412" s="11">
        <f t="shared" si="83"/>
        <v>0</v>
      </c>
    </row>
    <row r="413" spans="2:11" s="39" customFormat="1" ht="140.4" x14ac:dyDescent="0.3">
      <c r="B413" s="6" t="s">
        <v>100</v>
      </c>
      <c r="C413" s="27">
        <v>10</v>
      </c>
      <c r="D413" s="7">
        <v>1</v>
      </c>
      <c r="E413" s="8">
        <v>5520</v>
      </c>
      <c r="F413" s="2"/>
      <c r="G413" s="11">
        <f>G414+G416</f>
        <v>1632800</v>
      </c>
      <c r="H413" s="11">
        <f>H414+H416</f>
        <v>1632800</v>
      </c>
      <c r="I413" s="11">
        <f>I414+I416</f>
        <v>942894.62000000011</v>
      </c>
      <c r="J413" s="11">
        <f t="shared" si="85"/>
        <v>57.747098236158756</v>
      </c>
      <c r="K413" s="11">
        <f t="shared" si="83"/>
        <v>57.747098236158756</v>
      </c>
    </row>
    <row r="414" spans="2:11" s="39" customFormat="1" ht="62.4" x14ac:dyDescent="0.3">
      <c r="B414" s="9" t="s">
        <v>83</v>
      </c>
      <c r="C414" s="27">
        <v>10</v>
      </c>
      <c r="D414" s="7">
        <v>1</v>
      </c>
      <c r="E414" s="8">
        <v>5520</v>
      </c>
      <c r="F414" s="2">
        <v>100</v>
      </c>
      <c r="G414" s="11">
        <f>G415</f>
        <v>1433000</v>
      </c>
      <c r="H414" s="11">
        <f>H415</f>
        <v>1433000</v>
      </c>
      <c r="I414" s="11">
        <f>I415</f>
        <v>891744.31</v>
      </c>
      <c r="J414" s="11">
        <f t="shared" si="85"/>
        <v>62.229191207257507</v>
      </c>
      <c r="K414" s="11">
        <f t="shared" si="83"/>
        <v>62.229191207257507</v>
      </c>
    </row>
    <row r="415" spans="2:11" s="39" customFormat="1" ht="31.2" x14ac:dyDescent="0.3">
      <c r="B415" s="9" t="s">
        <v>8</v>
      </c>
      <c r="C415" s="27">
        <v>10</v>
      </c>
      <c r="D415" s="7">
        <v>1</v>
      </c>
      <c r="E415" s="8">
        <v>5520</v>
      </c>
      <c r="F415" s="2">
        <v>120</v>
      </c>
      <c r="G415" s="11">
        <f>1378500+54500</f>
        <v>1433000</v>
      </c>
      <c r="H415" s="11">
        <f>1378500+54500</f>
        <v>1433000</v>
      </c>
      <c r="I415" s="11">
        <f>54121.04+837623.27</f>
        <v>891744.31</v>
      </c>
      <c r="J415" s="11">
        <f t="shared" si="85"/>
        <v>62.229191207257507</v>
      </c>
      <c r="K415" s="11">
        <f t="shared" si="83"/>
        <v>62.229191207257507</v>
      </c>
    </row>
    <row r="416" spans="2:11" s="39" customFormat="1" ht="31.2" x14ac:dyDescent="0.3">
      <c r="B416" s="9" t="s">
        <v>145</v>
      </c>
      <c r="C416" s="27">
        <v>10</v>
      </c>
      <c r="D416" s="7">
        <v>1</v>
      </c>
      <c r="E416" s="8">
        <v>5520</v>
      </c>
      <c r="F416" s="2">
        <v>200</v>
      </c>
      <c r="G416" s="11">
        <f>G417</f>
        <v>199800</v>
      </c>
      <c r="H416" s="11">
        <f>H417</f>
        <v>199800</v>
      </c>
      <c r="I416" s="11">
        <f>I417</f>
        <v>51150.31</v>
      </c>
      <c r="J416" s="11">
        <f t="shared" si="85"/>
        <v>25.600755755755756</v>
      </c>
      <c r="K416" s="11">
        <f t="shared" si="83"/>
        <v>25.600755755755756</v>
      </c>
    </row>
    <row r="417" spans="2:11" s="39" customFormat="1" ht="31.2" x14ac:dyDescent="0.3">
      <c r="B417" s="9" t="s">
        <v>146</v>
      </c>
      <c r="C417" s="27">
        <v>10</v>
      </c>
      <c r="D417" s="7">
        <v>1</v>
      </c>
      <c r="E417" s="8">
        <v>5520</v>
      </c>
      <c r="F417" s="2">
        <v>240</v>
      </c>
      <c r="G417" s="11">
        <v>199800</v>
      </c>
      <c r="H417" s="11">
        <v>199800</v>
      </c>
      <c r="I417" s="11">
        <v>51150.31</v>
      </c>
      <c r="J417" s="11">
        <f t="shared" si="85"/>
        <v>25.600755755755756</v>
      </c>
      <c r="K417" s="11">
        <f t="shared" si="83"/>
        <v>25.600755755755756</v>
      </c>
    </row>
    <row r="418" spans="2:11" s="39" customFormat="1" ht="171.6" x14ac:dyDescent="0.3">
      <c r="B418" s="6" t="s">
        <v>126</v>
      </c>
      <c r="C418" s="27">
        <v>10</v>
      </c>
      <c r="D418" s="7">
        <v>1</v>
      </c>
      <c r="E418" s="8">
        <v>5930</v>
      </c>
      <c r="F418" s="2"/>
      <c r="G418" s="11">
        <f t="shared" ref="G418:I419" si="86">G419</f>
        <v>4668900</v>
      </c>
      <c r="H418" s="11">
        <f t="shared" si="86"/>
        <v>4668900</v>
      </c>
      <c r="I418" s="11">
        <f t="shared" si="86"/>
        <v>3052920.44</v>
      </c>
      <c r="J418" s="11">
        <f t="shared" si="85"/>
        <v>65.388430679603331</v>
      </c>
      <c r="K418" s="11">
        <f t="shared" si="83"/>
        <v>65.388430679603331</v>
      </c>
    </row>
    <row r="419" spans="2:11" s="39" customFormat="1" ht="62.4" x14ac:dyDescent="0.3">
      <c r="B419" s="9" t="s">
        <v>83</v>
      </c>
      <c r="C419" s="27">
        <v>10</v>
      </c>
      <c r="D419" s="7">
        <v>1</v>
      </c>
      <c r="E419" s="8">
        <v>5930</v>
      </c>
      <c r="F419" s="2">
        <v>100</v>
      </c>
      <c r="G419" s="11">
        <f t="shared" si="86"/>
        <v>4668900</v>
      </c>
      <c r="H419" s="11">
        <f t="shared" si="86"/>
        <v>4668900</v>
      </c>
      <c r="I419" s="11">
        <f t="shared" si="86"/>
        <v>3052920.44</v>
      </c>
      <c r="J419" s="11">
        <f t="shared" si="85"/>
        <v>65.388430679603331</v>
      </c>
      <c r="K419" s="11">
        <f t="shared" si="83"/>
        <v>65.388430679603331</v>
      </c>
    </row>
    <row r="420" spans="2:11" s="39" customFormat="1" ht="31.2" x14ac:dyDescent="0.3">
      <c r="B420" s="9" t="s">
        <v>8</v>
      </c>
      <c r="C420" s="27">
        <v>10</v>
      </c>
      <c r="D420" s="7">
        <v>1</v>
      </c>
      <c r="E420" s="8">
        <v>5930</v>
      </c>
      <c r="F420" s="2">
        <v>120</v>
      </c>
      <c r="G420" s="11">
        <v>4668900</v>
      </c>
      <c r="H420" s="11">
        <v>4668900</v>
      </c>
      <c r="I420" s="11">
        <v>3052920.44</v>
      </c>
      <c r="J420" s="11">
        <f t="shared" si="85"/>
        <v>65.388430679603331</v>
      </c>
      <c r="K420" s="11">
        <f t="shared" si="83"/>
        <v>65.388430679603331</v>
      </c>
    </row>
    <row r="421" spans="2:11" s="39" customFormat="1" ht="187.2" x14ac:dyDescent="0.3">
      <c r="B421" s="6" t="s">
        <v>98</v>
      </c>
      <c r="C421" s="27">
        <v>10</v>
      </c>
      <c r="D421" s="7">
        <v>1</v>
      </c>
      <c r="E421" s="8">
        <v>5931</v>
      </c>
      <c r="F421" s="2"/>
      <c r="G421" s="11">
        <f>G422+G424</f>
        <v>1260800</v>
      </c>
      <c r="H421" s="11">
        <f>H422+H424</f>
        <v>1260800</v>
      </c>
      <c r="I421" s="11">
        <f>I422+I424</f>
        <v>715624.46</v>
      </c>
      <c r="J421" s="11">
        <f t="shared" si="85"/>
        <v>56.75955425126903</v>
      </c>
      <c r="K421" s="11">
        <f t="shared" si="83"/>
        <v>56.75955425126903</v>
      </c>
    </row>
    <row r="422" spans="2:11" s="39" customFormat="1" ht="62.4" x14ac:dyDescent="0.3">
      <c r="B422" s="9" t="s">
        <v>83</v>
      </c>
      <c r="C422" s="27">
        <v>10</v>
      </c>
      <c r="D422" s="7">
        <v>1</v>
      </c>
      <c r="E422" s="8">
        <v>5931</v>
      </c>
      <c r="F422" s="2">
        <v>100</v>
      </c>
      <c r="G422" s="11">
        <f>G423</f>
        <v>496900</v>
      </c>
      <c r="H422" s="11">
        <f>H423</f>
        <v>496900</v>
      </c>
      <c r="I422" s="11">
        <f>I423</f>
        <v>426240</v>
      </c>
      <c r="J422" s="11">
        <f t="shared" si="85"/>
        <v>85.779834976856506</v>
      </c>
      <c r="K422" s="11">
        <f t="shared" si="83"/>
        <v>85.779834976856506</v>
      </c>
    </row>
    <row r="423" spans="2:11" s="39" customFormat="1" ht="31.2" x14ac:dyDescent="0.3">
      <c r="B423" s="9" t="s">
        <v>8</v>
      </c>
      <c r="C423" s="27">
        <v>10</v>
      </c>
      <c r="D423" s="7">
        <v>1</v>
      </c>
      <c r="E423" s="8">
        <v>5931</v>
      </c>
      <c r="F423" s="2">
        <v>120</v>
      </c>
      <c r="G423" s="11">
        <f>396900+100000</f>
        <v>496900</v>
      </c>
      <c r="H423" s="11">
        <f>396900+100000</f>
        <v>496900</v>
      </c>
      <c r="I423" s="11">
        <v>426240</v>
      </c>
      <c r="J423" s="11">
        <f t="shared" si="85"/>
        <v>85.779834976856506</v>
      </c>
      <c r="K423" s="11">
        <f t="shared" si="83"/>
        <v>85.779834976856506</v>
      </c>
    </row>
    <row r="424" spans="2:11" s="39" customFormat="1" ht="31.2" x14ac:dyDescent="0.3">
      <c r="B424" s="9" t="s">
        <v>145</v>
      </c>
      <c r="C424" s="27">
        <v>10</v>
      </c>
      <c r="D424" s="7">
        <v>1</v>
      </c>
      <c r="E424" s="8">
        <v>5931</v>
      </c>
      <c r="F424" s="2">
        <v>200</v>
      </c>
      <c r="G424" s="11">
        <f>G425</f>
        <v>763900</v>
      </c>
      <c r="H424" s="11">
        <f>H425</f>
        <v>763900</v>
      </c>
      <c r="I424" s="11">
        <f>I425</f>
        <v>289384.46000000002</v>
      </c>
      <c r="J424" s="11">
        <f t="shared" si="85"/>
        <v>37.882505563555441</v>
      </c>
      <c r="K424" s="11">
        <f t="shared" si="83"/>
        <v>37.882505563555441</v>
      </c>
    </row>
    <row r="425" spans="2:11" s="39" customFormat="1" ht="31.2" x14ac:dyDescent="0.3">
      <c r="B425" s="9" t="s">
        <v>146</v>
      </c>
      <c r="C425" s="27">
        <v>10</v>
      </c>
      <c r="D425" s="7">
        <v>1</v>
      </c>
      <c r="E425" s="8">
        <v>5931</v>
      </c>
      <c r="F425" s="2">
        <v>240</v>
      </c>
      <c r="G425" s="11">
        <v>763900</v>
      </c>
      <c r="H425" s="11">
        <v>763900</v>
      </c>
      <c r="I425" s="11">
        <v>289384.46000000002</v>
      </c>
      <c r="J425" s="11">
        <f t="shared" si="85"/>
        <v>37.882505563555441</v>
      </c>
      <c r="K425" s="11">
        <f t="shared" si="83"/>
        <v>37.882505563555441</v>
      </c>
    </row>
    <row r="426" spans="2:11" s="39" customFormat="1" ht="93.6" x14ac:dyDescent="0.3">
      <c r="B426" s="9" t="s">
        <v>81</v>
      </c>
      <c r="C426" s="27">
        <v>10</v>
      </c>
      <c r="D426" s="7">
        <v>1</v>
      </c>
      <c r="E426" s="8">
        <v>9999</v>
      </c>
      <c r="F426" s="2"/>
      <c r="G426" s="11">
        <f t="shared" ref="G426:I427" si="87">G427</f>
        <v>2593500</v>
      </c>
      <c r="H426" s="11">
        <f t="shared" si="87"/>
        <v>2593500</v>
      </c>
      <c r="I426" s="11">
        <f t="shared" si="87"/>
        <v>1612353.3</v>
      </c>
      <c r="J426" s="11">
        <f t="shared" si="85"/>
        <v>62.169010989010985</v>
      </c>
      <c r="K426" s="11">
        <f t="shared" si="83"/>
        <v>62.169010989010985</v>
      </c>
    </row>
    <row r="427" spans="2:11" s="39" customFormat="1" ht="31.2" x14ac:dyDescent="0.3">
      <c r="B427" s="9" t="s">
        <v>145</v>
      </c>
      <c r="C427" s="27">
        <v>10</v>
      </c>
      <c r="D427" s="7">
        <v>1</v>
      </c>
      <c r="E427" s="8">
        <v>9999</v>
      </c>
      <c r="F427" s="2">
        <v>200</v>
      </c>
      <c r="G427" s="11">
        <f t="shared" si="87"/>
        <v>2593500</v>
      </c>
      <c r="H427" s="11">
        <f t="shared" si="87"/>
        <v>2593500</v>
      </c>
      <c r="I427" s="11">
        <f t="shared" si="87"/>
        <v>1612353.3</v>
      </c>
      <c r="J427" s="11">
        <f t="shared" si="85"/>
        <v>62.169010989010985</v>
      </c>
      <c r="K427" s="11">
        <f t="shared" si="83"/>
        <v>62.169010989010985</v>
      </c>
    </row>
    <row r="428" spans="2:11" s="39" customFormat="1" ht="31.2" x14ac:dyDescent="0.3">
      <c r="B428" s="9" t="s">
        <v>146</v>
      </c>
      <c r="C428" s="27">
        <v>10</v>
      </c>
      <c r="D428" s="7">
        <v>1</v>
      </c>
      <c r="E428" s="8">
        <v>9999</v>
      </c>
      <c r="F428" s="2">
        <v>240</v>
      </c>
      <c r="G428" s="11">
        <f>1336500+1257000</f>
        <v>2593500</v>
      </c>
      <c r="H428" s="11">
        <f>1336500+1257000</f>
        <v>2593500</v>
      </c>
      <c r="I428" s="11">
        <v>1612353.3</v>
      </c>
      <c r="J428" s="11">
        <f t="shared" si="85"/>
        <v>62.169010989010985</v>
      </c>
      <c r="K428" s="11">
        <f t="shared" si="83"/>
        <v>62.169010989010985</v>
      </c>
    </row>
    <row r="429" spans="2:11" s="39" customFormat="1" ht="93.6" x14ac:dyDescent="0.3">
      <c r="B429" s="6" t="s">
        <v>239</v>
      </c>
      <c r="C429" s="27">
        <v>10</v>
      </c>
      <c r="D429" s="7">
        <v>3</v>
      </c>
      <c r="E429" s="8">
        <v>0</v>
      </c>
      <c r="F429" s="2"/>
      <c r="G429" s="11">
        <f t="shared" ref="G429:I431" si="88">G430</f>
        <v>76400</v>
      </c>
      <c r="H429" s="11">
        <f t="shared" si="88"/>
        <v>76400</v>
      </c>
      <c r="I429" s="11">
        <f t="shared" si="88"/>
        <v>0</v>
      </c>
      <c r="J429" s="11">
        <f t="shared" si="85"/>
        <v>0</v>
      </c>
      <c r="K429" s="11">
        <f t="shared" si="83"/>
        <v>0</v>
      </c>
    </row>
    <row r="430" spans="2:11" s="39" customFormat="1" ht="109.2" x14ac:dyDescent="0.3">
      <c r="B430" s="6" t="s">
        <v>233</v>
      </c>
      <c r="C430" s="27">
        <v>10</v>
      </c>
      <c r="D430" s="7">
        <v>3</v>
      </c>
      <c r="E430" s="8">
        <v>9999</v>
      </c>
      <c r="F430" s="2"/>
      <c r="G430" s="11">
        <f t="shared" si="88"/>
        <v>76400</v>
      </c>
      <c r="H430" s="11">
        <f t="shared" si="88"/>
        <v>76400</v>
      </c>
      <c r="I430" s="11">
        <f t="shared" si="88"/>
        <v>0</v>
      </c>
      <c r="J430" s="11">
        <f t="shared" si="85"/>
        <v>0</v>
      </c>
      <c r="K430" s="11">
        <f t="shared" si="83"/>
        <v>0</v>
      </c>
    </row>
    <row r="431" spans="2:11" s="39" customFormat="1" ht="31.2" x14ac:dyDescent="0.3">
      <c r="B431" s="9" t="s">
        <v>145</v>
      </c>
      <c r="C431" s="27">
        <v>10</v>
      </c>
      <c r="D431" s="7">
        <v>3</v>
      </c>
      <c r="E431" s="8">
        <v>9999</v>
      </c>
      <c r="F431" s="2">
        <v>200</v>
      </c>
      <c r="G431" s="11">
        <f t="shared" si="88"/>
        <v>76400</v>
      </c>
      <c r="H431" s="11">
        <f t="shared" si="88"/>
        <v>76400</v>
      </c>
      <c r="I431" s="11">
        <f t="shared" si="88"/>
        <v>0</v>
      </c>
      <c r="J431" s="11">
        <f t="shared" si="85"/>
        <v>0</v>
      </c>
      <c r="K431" s="11">
        <f t="shared" si="83"/>
        <v>0</v>
      </c>
    </row>
    <row r="432" spans="2:11" s="39" customFormat="1" ht="31.2" x14ac:dyDescent="0.3">
      <c r="B432" s="9" t="s">
        <v>146</v>
      </c>
      <c r="C432" s="27">
        <v>10</v>
      </c>
      <c r="D432" s="7">
        <v>3</v>
      </c>
      <c r="E432" s="8">
        <v>9999</v>
      </c>
      <c r="F432" s="2">
        <v>240</v>
      </c>
      <c r="G432" s="11">
        <v>76400</v>
      </c>
      <c r="H432" s="11">
        <v>76400</v>
      </c>
      <c r="I432" s="11">
        <v>0</v>
      </c>
      <c r="J432" s="11">
        <f t="shared" si="85"/>
        <v>0</v>
      </c>
      <c r="K432" s="11">
        <f t="shared" si="83"/>
        <v>0</v>
      </c>
    </row>
    <row r="433" spans="2:11" s="39" customFormat="1" ht="62.4" x14ac:dyDescent="0.3">
      <c r="B433" s="6" t="s">
        <v>234</v>
      </c>
      <c r="C433" s="27">
        <v>11</v>
      </c>
      <c r="D433" s="7">
        <v>0</v>
      </c>
      <c r="E433" s="8">
        <v>0</v>
      </c>
      <c r="F433" s="2"/>
      <c r="G433" s="11">
        <f>G434+G448</f>
        <v>19221900</v>
      </c>
      <c r="H433" s="11">
        <f>H434+H448</f>
        <v>19221900</v>
      </c>
      <c r="I433" s="11">
        <f>I434+I448</f>
        <v>13174589.16</v>
      </c>
      <c r="J433" s="11">
        <f t="shared" si="85"/>
        <v>68.539474037426061</v>
      </c>
      <c r="K433" s="11">
        <f t="shared" si="83"/>
        <v>68.539474037426061</v>
      </c>
    </row>
    <row r="434" spans="2:11" s="39" customFormat="1" ht="109.2" x14ac:dyDescent="0.3">
      <c r="B434" s="6" t="s">
        <v>235</v>
      </c>
      <c r="C434" s="27">
        <v>11</v>
      </c>
      <c r="D434" s="7">
        <v>1</v>
      </c>
      <c r="E434" s="8">
        <v>0</v>
      </c>
      <c r="F434" s="2"/>
      <c r="G434" s="11">
        <f>G435+G445+G442</f>
        <v>17723500</v>
      </c>
      <c r="H434" s="11">
        <f>H435+H445+H442</f>
        <v>17723500</v>
      </c>
      <c r="I434" s="11">
        <f>I435+I445+I442</f>
        <v>12121903.189999999</v>
      </c>
      <c r="J434" s="11">
        <f t="shared" si="85"/>
        <v>68.394522470166734</v>
      </c>
      <c r="K434" s="11">
        <f t="shared" si="83"/>
        <v>68.394522470166734</v>
      </c>
    </row>
    <row r="435" spans="2:11" s="39" customFormat="1" ht="124.8" x14ac:dyDescent="0.3">
      <c r="B435" s="6" t="s">
        <v>9</v>
      </c>
      <c r="C435" s="27">
        <v>11</v>
      </c>
      <c r="D435" s="7">
        <v>1</v>
      </c>
      <c r="E435" s="8">
        <v>59</v>
      </c>
      <c r="F435" s="2"/>
      <c r="G435" s="11">
        <f>G436+G438+G440</f>
        <v>17290500</v>
      </c>
      <c r="H435" s="11">
        <f>H436+H438+H440</f>
        <v>17290500</v>
      </c>
      <c r="I435" s="11">
        <f>I436+I438+I440</f>
        <v>11942534.07</v>
      </c>
      <c r="J435" s="11">
        <f t="shared" si="85"/>
        <v>69.069917411295222</v>
      </c>
      <c r="K435" s="11">
        <f t="shared" si="83"/>
        <v>69.069917411295222</v>
      </c>
    </row>
    <row r="436" spans="2:11" s="39" customFormat="1" ht="62.4" x14ac:dyDescent="0.3">
      <c r="B436" s="9" t="s">
        <v>83</v>
      </c>
      <c r="C436" s="27">
        <v>11</v>
      </c>
      <c r="D436" s="7">
        <v>1</v>
      </c>
      <c r="E436" s="8">
        <v>59</v>
      </c>
      <c r="F436" s="2">
        <v>100</v>
      </c>
      <c r="G436" s="11">
        <f>G437</f>
        <v>12672200</v>
      </c>
      <c r="H436" s="11">
        <f>H437</f>
        <v>12672200</v>
      </c>
      <c r="I436" s="11">
        <f>I437</f>
        <v>10739887.68</v>
      </c>
      <c r="J436" s="11">
        <f t="shared" si="85"/>
        <v>84.751563895771838</v>
      </c>
      <c r="K436" s="11">
        <f t="shared" si="83"/>
        <v>84.751563895771838</v>
      </c>
    </row>
    <row r="437" spans="2:11" s="39" customFormat="1" ht="15.6" x14ac:dyDescent="0.3">
      <c r="B437" s="9" t="s">
        <v>84</v>
      </c>
      <c r="C437" s="27">
        <v>11</v>
      </c>
      <c r="D437" s="7">
        <v>1</v>
      </c>
      <c r="E437" s="8">
        <v>59</v>
      </c>
      <c r="F437" s="2">
        <v>110</v>
      </c>
      <c r="G437" s="11">
        <f>12547200+125000</f>
        <v>12672200</v>
      </c>
      <c r="H437" s="11">
        <f>12547200+125000</f>
        <v>12672200</v>
      </c>
      <c r="I437" s="11">
        <f>10665003.28+74884.4</f>
        <v>10739887.68</v>
      </c>
      <c r="J437" s="11">
        <f t="shared" si="85"/>
        <v>84.751563895771838</v>
      </c>
      <c r="K437" s="11">
        <f t="shared" si="83"/>
        <v>84.751563895771838</v>
      </c>
    </row>
    <row r="438" spans="2:11" s="39" customFormat="1" ht="31.2" x14ac:dyDescent="0.3">
      <c r="B438" s="9" t="s">
        <v>145</v>
      </c>
      <c r="C438" s="27">
        <v>11</v>
      </c>
      <c r="D438" s="7">
        <v>1</v>
      </c>
      <c r="E438" s="8">
        <v>59</v>
      </c>
      <c r="F438" s="2">
        <v>200</v>
      </c>
      <c r="G438" s="11">
        <f>G439</f>
        <v>4472578</v>
      </c>
      <c r="H438" s="11">
        <f>H439</f>
        <v>4472578</v>
      </c>
      <c r="I438" s="11">
        <f>I439</f>
        <v>1061596.3899999999</v>
      </c>
      <c r="J438" s="11">
        <f t="shared" si="85"/>
        <v>23.73567079210245</v>
      </c>
      <c r="K438" s="11">
        <f t="shared" si="83"/>
        <v>23.73567079210245</v>
      </c>
    </row>
    <row r="439" spans="2:11" s="39" customFormat="1" ht="31.2" x14ac:dyDescent="0.3">
      <c r="B439" s="9" t="s">
        <v>146</v>
      </c>
      <c r="C439" s="27">
        <v>11</v>
      </c>
      <c r="D439" s="7">
        <v>1</v>
      </c>
      <c r="E439" s="8">
        <v>59</v>
      </c>
      <c r="F439" s="2">
        <v>240</v>
      </c>
      <c r="G439" s="11">
        <v>4472578</v>
      </c>
      <c r="H439" s="11">
        <v>4472578</v>
      </c>
      <c r="I439" s="11">
        <v>1061596.3899999999</v>
      </c>
      <c r="J439" s="11">
        <f t="shared" si="85"/>
        <v>23.73567079210245</v>
      </c>
      <c r="K439" s="11">
        <f t="shared" si="83"/>
        <v>23.73567079210245</v>
      </c>
    </row>
    <row r="440" spans="2:11" s="39" customFormat="1" ht="15.6" x14ac:dyDescent="0.3">
      <c r="B440" s="6" t="s">
        <v>90</v>
      </c>
      <c r="C440" s="27">
        <v>11</v>
      </c>
      <c r="D440" s="7">
        <v>1</v>
      </c>
      <c r="E440" s="8">
        <v>59</v>
      </c>
      <c r="F440" s="2">
        <v>800</v>
      </c>
      <c r="G440" s="11">
        <f>G441</f>
        <v>145722</v>
      </c>
      <c r="H440" s="11">
        <f>H441</f>
        <v>145722</v>
      </c>
      <c r="I440" s="11">
        <f>I441</f>
        <v>141050</v>
      </c>
      <c r="J440" s="11">
        <f t="shared" si="85"/>
        <v>96.793895225154742</v>
      </c>
      <c r="K440" s="11">
        <f t="shared" si="83"/>
        <v>96.793895225154742</v>
      </c>
    </row>
    <row r="441" spans="2:11" s="39" customFormat="1" ht="15.6" x14ac:dyDescent="0.3">
      <c r="B441" s="6" t="s">
        <v>91</v>
      </c>
      <c r="C441" s="27">
        <v>11</v>
      </c>
      <c r="D441" s="7">
        <v>1</v>
      </c>
      <c r="E441" s="8">
        <v>59</v>
      </c>
      <c r="F441" s="2">
        <v>850</v>
      </c>
      <c r="G441" s="11">
        <f>137922+7800</f>
        <v>145722</v>
      </c>
      <c r="H441" s="11">
        <f>137922+7800</f>
        <v>145722</v>
      </c>
      <c r="I441" s="11">
        <f>137922+3128</f>
        <v>141050</v>
      </c>
      <c r="J441" s="11">
        <f t="shared" si="85"/>
        <v>96.793895225154742</v>
      </c>
      <c r="K441" s="11">
        <f t="shared" si="83"/>
        <v>96.793895225154742</v>
      </c>
    </row>
    <row r="442" spans="2:11" s="39" customFormat="1" ht="156" x14ac:dyDescent="0.3">
      <c r="B442" s="6" t="s">
        <v>101</v>
      </c>
      <c r="C442" s="27">
        <v>11</v>
      </c>
      <c r="D442" s="7">
        <v>1</v>
      </c>
      <c r="E442" s="8">
        <v>5414</v>
      </c>
      <c r="F442" s="2"/>
      <c r="G442" s="11">
        <f t="shared" ref="G442:I443" si="89">G443</f>
        <v>11000</v>
      </c>
      <c r="H442" s="11">
        <f t="shared" si="89"/>
        <v>11000</v>
      </c>
      <c r="I442" s="11">
        <f t="shared" si="89"/>
        <v>0</v>
      </c>
      <c r="J442" s="11">
        <f t="shared" si="85"/>
        <v>0</v>
      </c>
      <c r="K442" s="11">
        <f t="shared" si="83"/>
        <v>0</v>
      </c>
    </row>
    <row r="443" spans="2:11" s="39" customFormat="1" ht="31.2" x14ac:dyDescent="0.3">
      <c r="B443" s="9" t="s">
        <v>145</v>
      </c>
      <c r="C443" s="27">
        <v>11</v>
      </c>
      <c r="D443" s="7">
        <v>1</v>
      </c>
      <c r="E443" s="8">
        <v>5414</v>
      </c>
      <c r="F443" s="2">
        <v>200</v>
      </c>
      <c r="G443" s="11">
        <f t="shared" si="89"/>
        <v>11000</v>
      </c>
      <c r="H443" s="11">
        <f t="shared" si="89"/>
        <v>11000</v>
      </c>
      <c r="I443" s="11">
        <f t="shared" si="89"/>
        <v>0</v>
      </c>
      <c r="J443" s="11">
        <f t="shared" si="85"/>
        <v>0</v>
      </c>
      <c r="K443" s="11">
        <f t="shared" si="83"/>
        <v>0</v>
      </c>
    </row>
    <row r="444" spans="2:11" s="39" customFormat="1" ht="31.2" x14ac:dyDescent="0.3">
      <c r="B444" s="9" t="s">
        <v>146</v>
      </c>
      <c r="C444" s="27">
        <v>11</v>
      </c>
      <c r="D444" s="7">
        <v>1</v>
      </c>
      <c r="E444" s="8">
        <v>5414</v>
      </c>
      <c r="F444" s="2">
        <v>240</v>
      </c>
      <c r="G444" s="11">
        <v>11000</v>
      </c>
      <c r="H444" s="11">
        <v>11000</v>
      </c>
      <c r="I444" s="11">
        <v>0</v>
      </c>
      <c r="J444" s="11">
        <f t="shared" si="85"/>
        <v>0</v>
      </c>
      <c r="K444" s="11">
        <f t="shared" si="83"/>
        <v>0</v>
      </c>
    </row>
    <row r="445" spans="2:11" s="39" customFormat="1" ht="109.2" x14ac:dyDescent="0.3">
      <c r="B445" s="9" t="s">
        <v>46</v>
      </c>
      <c r="C445" s="27">
        <v>11</v>
      </c>
      <c r="D445" s="7">
        <v>1</v>
      </c>
      <c r="E445" s="8">
        <v>9999</v>
      </c>
      <c r="F445" s="2"/>
      <c r="G445" s="11">
        <f t="shared" ref="G445:I446" si="90">G446</f>
        <v>422000</v>
      </c>
      <c r="H445" s="11">
        <f t="shared" si="90"/>
        <v>422000</v>
      </c>
      <c r="I445" s="11">
        <f t="shared" si="90"/>
        <v>179369.12</v>
      </c>
      <c r="J445" s="11">
        <f t="shared" si="85"/>
        <v>42.504530805687203</v>
      </c>
      <c r="K445" s="11">
        <f t="shared" si="83"/>
        <v>42.504530805687203</v>
      </c>
    </row>
    <row r="446" spans="2:11" s="39" customFormat="1" ht="31.2" x14ac:dyDescent="0.3">
      <c r="B446" s="9" t="s">
        <v>145</v>
      </c>
      <c r="C446" s="27">
        <v>11</v>
      </c>
      <c r="D446" s="7">
        <v>1</v>
      </c>
      <c r="E446" s="8">
        <v>9999</v>
      </c>
      <c r="F446" s="2">
        <v>200</v>
      </c>
      <c r="G446" s="11">
        <f t="shared" si="90"/>
        <v>422000</v>
      </c>
      <c r="H446" s="11">
        <f t="shared" si="90"/>
        <v>422000</v>
      </c>
      <c r="I446" s="11">
        <f t="shared" si="90"/>
        <v>179369.12</v>
      </c>
      <c r="J446" s="11">
        <f t="shared" si="85"/>
        <v>42.504530805687203</v>
      </c>
      <c r="K446" s="11">
        <f t="shared" si="83"/>
        <v>42.504530805687203</v>
      </c>
    </row>
    <row r="447" spans="2:11" s="39" customFormat="1" ht="31.2" x14ac:dyDescent="0.3">
      <c r="B447" s="9" t="s">
        <v>146</v>
      </c>
      <c r="C447" s="27">
        <v>11</v>
      </c>
      <c r="D447" s="7">
        <v>1</v>
      </c>
      <c r="E447" s="8">
        <v>9999</v>
      </c>
      <c r="F447" s="2">
        <v>240</v>
      </c>
      <c r="G447" s="11">
        <f>422000</f>
        <v>422000</v>
      </c>
      <c r="H447" s="11">
        <f>422000</f>
        <v>422000</v>
      </c>
      <c r="I447" s="11">
        <v>179369.12</v>
      </c>
      <c r="J447" s="11">
        <f t="shared" si="85"/>
        <v>42.504530805687203</v>
      </c>
      <c r="K447" s="11">
        <f t="shared" si="83"/>
        <v>42.504530805687203</v>
      </c>
    </row>
    <row r="448" spans="2:11" s="39" customFormat="1" ht="93.6" x14ac:dyDescent="0.3">
      <c r="B448" s="6" t="s">
        <v>47</v>
      </c>
      <c r="C448" s="27">
        <v>11</v>
      </c>
      <c r="D448" s="7">
        <v>2</v>
      </c>
      <c r="E448" s="8">
        <v>0</v>
      </c>
      <c r="F448" s="2"/>
      <c r="G448" s="11">
        <f>G452+G449</f>
        <v>1498400</v>
      </c>
      <c r="H448" s="11">
        <f>H452+H449</f>
        <v>1498400</v>
      </c>
      <c r="I448" s="11">
        <f>I452+I449</f>
        <v>1052685.97</v>
      </c>
      <c r="J448" s="11">
        <f t="shared" si="85"/>
        <v>70.254002269087025</v>
      </c>
      <c r="K448" s="11">
        <f t="shared" si="83"/>
        <v>70.254002269087025</v>
      </c>
    </row>
    <row r="449" spans="2:11" s="39" customFormat="1" ht="93.6" x14ac:dyDescent="0.3">
      <c r="B449" s="6" t="s">
        <v>102</v>
      </c>
      <c r="C449" s="27">
        <v>11</v>
      </c>
      <c r="D449" s="7">
        <v>2</v>
      </c>
      <c r="E449" s="8">
        <v>7812</v>
      </c>
      <c r="F449" s="2"/>
      <c r="G449" s="11">
        <f t="shared" ref="G449:I450" si="91">G450</f>
        <v>985000</v>
      </c>
      <c r="H449" s="11">
        <f t="shared" si="91"/>
        <v>985000</v>
      </c>
      <c r="I449" s="11">
        <f t="shared" si="91"/>
        <v>636311.47</v>
      </c>
      <c r="J449" s="11">
        <f t="shared" si="85"/>
        <v>64.60014923857868</v>
      </c>
      <c r="K449" s="11">
        <f t="shared" si="83"/>
        <v>64.60014923857868</v>
      </c>
    </row>
    <row r="450" spans="2:11" s="39" customFormat="1" ht="15.6" x14ac:dyDescent="0.3">
      <c r="B450" s="9" t="s">
        <v>90</v>
      </c>
      <c r="C450" s="27">
        <v>11</v>
      </c>
      <c r="D450" s="7">
        <v>2</v>
      </c>
      <c r="E450" s="8">
        <v>7812</v>
      </c>
      <c r="F450" s="2">
        <v>800</v>
      </c>
      <c r="G450" s="11">
        <f t="shared" si="91"/>
        <v>985000</v>
      </c>
      <c r="H450" s="11">
        <f t="shared" si="91"/>
        <v>985000</v>
      </c>
      <c r="I450" s="11">
        <f t="shared" si="91"/>
        <v>636311.47</v>
      </c>
      <c r="J450" s="11">
        <f t="shared" si="85"/>
        <v>64.60014923857868</v>
      </c>
      <c r="K450" s="11">
        <f t="shared" si="83"/>
        <v>64.60014923857868</v>
      </c>
    </row>
    <row r="451" spans="2:11" s="39" customFormat="1" ht="46.8" x14ac:dyDescent="0.3">
      <c r="B451" s="9" t="s">
        <v>160</v>
      </c>
      <c r="C451" s="27">
        <v>11</v>
      </c>
      <c r="D451" s="7">
        <v>2</v>
      </c>
      <c r="E451" s="8">
        <v>7812</v>
      </c>
      <c r="F451" s="1">
        <v>810</v>
      </c>
      <c r="G451" s="11">
        <v>985000</v>
      </c>
      <c r="H451" s="11">
        <v>985000</v>
      </c>
      <c r="I451" s="11">
        <v>636311.47</v>
      </c>
      <c r="J451" s="11">
        <f t="shared" si="85"/>
        <v>64.60014923857868</v>
      </c>
      <c r="K451" s="11">
        <f t="shared" si="83"/>
        <v>64.60014923857868</v>
      </c>
    </row>
    <row r="452" spans="2:11" s="39" customFormat="1" ht="93.6" x14ac:dyDescent="0.3">
      <c r="B452" s="9" t="s">
        <v>37</v>
      </c>
      <c r="C452" s="27">
        <v>11</v>
      </c>
      <c r="D452" s="7">
        <v>2</v>
      </c>
      <c r="E452" s="8">
        <v>9999</v>
      </c>
      <c r="F452" s="1"/>
      <c r="G452" s="11">
        <f t="shared" ref="G452:I453" si="92">G453</f>
        <v>513400</v>
      </c>
      <c r="H452" s="11">
        <f t="shared" si="92"/>
        <v>513400</v>
      </c>
      <c r="I452" s="11">
        <f t="shared" si="92"/>
        <v>416374.5</v>
      </c>
      <c r="J452" s="11">
        <f t="shared" si="85"/>
        <v>81.101382937280874</v>
      </c>
      <c r="K452" s="11">
        <f t="shared" si="83"/>
        <v>81.101382937280874</v>
      </c>
    </row>
    <row r="453" spans="2:11" s="39" customFormat="1" ht="31.2" x14ac:dyDescent="0.3">
      <c r="B453" s="9" t="s">
        <v>145</v>
      </c>
      <c r="C453" s="27">
        <v>11</v>
      </c>
      <c r="D453" s="7">
        <v>2</v>
      </c>
      <c r="E453" s="8">
        <v>9999</v>
      </c>
      <c r="F453" s="1">
        <v>200</v>
      </c>
      <c r="G453" s="11">
        <f t="shared" si="92"/>
        <v>513400</v>
      </c>
      <c r="H453" s="11">
        <f t="shared" si="92"/>
        <v>513400</v>
      </c>
      <c r="I453" s="11">
        <f t="shared" si="92"/>
        <v>416374.5</v>
      </c>
      <c r="J453" s="11">
        <f t="shared" si="85"/>
        <v>81.101382937280874</v>
      </c>
      <c r="K453" s="11">
        <f t="shared" si="83"/>
        <v>81.101382937280874</v>
      </c>
    </row>
    <row r="454" spans="2:11" s="39" customFormat="1" ht="31.2" x14ac:dyDescent="0.3">
      <c r="B454" s="9" t="s">
        <v>146</v>
      </c>
      <c r="C454" s="27">
        <v>11</v>
      </c>
      <c r="D454" s="7">
        <v>2</v>
      </c>
      <c r="E454" s="8">
        <v>9999</v>
      </c>
      <c r="F454" s="1">
        <v>240</v>
      </c>
      <c r="G454" s="11">
        <v>513400</v>
      </c>
      <c r="H454" s="11">
        <v>513400</v>
      </c>
      <c r="I454" s="11">
        <v>416374.5</v>
      </c>
      <c r="J454" s="11">
        <f t="shared" si="85"/>
        <v>81.101382937280874</v>
      </c>
      <c r="K454" s="11">
        <f t="shared" si="83"/>
        <v>81.101382937280874</v>
      </c>
    </row>
    <row r="455" spans="2:11" s="39" customFormat="1" ht="46.8" x14ac:dyDescent="0.3">
      <c r="B455" s="6" t="s">
        <v>38</v>
      </c>
      <c r="C455" s="27">
        <v>12</v>
      </c>
      <c r="D455" s="7">
        <v>0</v>
      </c>
      <c r="E455" s="8">
        <v>0</v>
      </c>
      <c r="F455" s="2"/>
      <c r="G455" s="11">
        <f>G456+G460</f>
        <v>1057000</v>
      </c>
      <c r="H455" s="11">
        <f>H456+H460</f>
        <v>1057000</v>
      </c>
      <c r="I455" s="11">
        <f>I456+I460</f>
        <v>523906.15</v>
      </c>
      <c r="J455" s="11">
        <f t="shared" si="85"/>
        <v>49.565387890255444</v>
      </c>
      <c r="K455" s="11">
        <f t="shared" si="83"/>
        <v>49.565387890255444</v>
      </c>
    </row>
    <row r="456" spans="2:11" s="39" customFormat="1" ht="78" x14ac:dyDescent="0.3">
      <c r="B456" s="6" t="s">
        <v>39</v>
      </c>
      <c r="C456" s="27">
        <v>12</v>
      </c>
      <c r="D456" s="7">
        <v>1</v>
      </c>
      <c r="E456" s="8">
        <v>0</v>
      </c>
      <c r="F456" s="2"/>
      <c r="G456" s="11">
        <f t="shared" ref="G456:I458" si="93">G457</f>
        <v>473000</v>
      </c>
      <c r="H456" s="11">
        <f t="shared" si="93"/>
        <v>473000</v>
      </c>
      <c r="I456" s="11">
        <f t="shared" si="93"/>
        <v>284360</v>
      </c>
      <c r="J456" s="11">
        <f t="shared" si="85"/>
        <v>60.118393234672304</v>
      </c>
      <c r="K456" s="11">
        <f t="shared" si="83"/>
        <v>60.118393234672304</v>
      </c>
    </row>
    <row r="457" spans="2:11" s="39" customFormat="1" ht="78" x14ac:dyDescent="0.3">
      <c r="B457" s="6" t="s">
        <v>185</v>
      </c>
      <c r="C457" s="27">
        <v>12</v>
      </c>
      <c r="D457" s="7">
        <v>1</v>
      </c>
      <c r="E457" s="8">
        <v>9999</v>
      </c>
      <c r="F457" s="2"/>
      <c r="G457" s="11">
        <f t="shared" si="93"/>
        <v>473000</v>
      </c>
      <c r="H457" s="11">
        <f t="shared" si="93"/>
        <v>473000</v>
      </c>
      <c r="I457" s="11">
        <f t="shared" si="93"/>
        <v>284360</v>
      </c>
      <c r="J457" s="11">
        <f t="shared" si="85"/>
        <v>60.118393234672304</v>
      </c>
      <c r="K457" s="11">
        <f t="shared" si="83"/>
        <v>60.118393234672304</v>
      </c>
    </row>
    <row r="458" spans="2:11" s="39" customFormat="1" ht="31.2" x14ac:dyDescent="0.3">
      <c r="B458" s="9" t="s">
        <v>145</v>
      </c>
      <c r="C458" s="27">
        <v>12</v>
      </c>
      <c r="D458" s="7">
        <v>1</v>
      </c>
      <c r="E458" s="8">
        <v>9999</v>
      </c>
      <c r="F458" s="2">
        <v>200</v>
      </c>
      <c r="G458" s="11">
        <f t="shared" si="93"/>
        <v>473000</v>
      </c>
      <c r="H458" s="11">
        <f t="shared" si="93"/>
        <v>473000</v>
      </c>
      <c r="I458" s="11">
        <f t="shared" si="93"/>
        <v>284360</v>
      </c>
      <c r="J458" s="11">
        <f t="shared" si="85"/>
        <v>60.118393234672304</v>
      </c>
      <c r="K458" s="11">
        <f t="shared" si="83"/>
        <v>60.118393234672304</v>
      </c>
    </row>
    <row r="459" spans="2:11" s="39" customFormat="1" ht="31.2" x14ac:dyDescent="0.3">
      <c r="B459" s="9" t="s">
        <v>146</v>
      </c>
      <c r="C459" s="27">
        <v>12</v>
      </c>
      <c r="D459" s="7">
        <v>1</v>
      </c>
      <c r="E459" s="8">
        <v>9999</v>
      </c>
      <c r="F459" s="2">
        <v>240</v>
      </c>
      <c r="G459" s="11">
        <v>473000</v>
      </c>
      <c r="H459" s="11">
        <v>473000</v>
      </c>
      <c r="I459" s="11">
        <v>284360</v>
      </c>
      <c r="J459" s="11">
        <f t="shared" si="85"/>
        <v>60.118393234672304</v>
      </c>
      <c r="K459" s="11">
        <f t="shared" si="83"/>
        <v>60.118393234672304</v>
      </c>
    </row>
    <row r="460" spans="2:11" s="39" customFormat="1" ht="78" x14ac:dyDescent="0.3">
      <c r="B460" s="6" t="s">
        <v>186</v>
      </c>
      <c r="C460" s="27">
        <v>12</v>
      </c>
      <c r="D460" s="7">
        <v>2</v>
      </c>
      <c r="E460" s="8">
        <v>0</v>
      </c>
      <c r="F460" s="2"/>
      <c r="G460" s="11">
        <f t="shared" ref="G460:I462" si="94">G461</f>
        <v>584000</v>
      </c>
      <c r="H460" s="11">
        <f t="shared" si="94"/>
        <v>584000</v>
      </c>
      <c r="I460" s="11">
        <f t="shared" si="94"/>
        <v>239546.15</v>
      </c>
      <c r="J460" s="11">
        <f t="shared" si="85"/>
        <v>41.018176369863014</v>
      </c>
      <c r="K460" s="11">
        <f t="shared" si="83"/>
        <v>41.018176369863014</v>
      </c>
    </row>
    <row r="461" spans="2:11" s="39" customFormat="1" ht="93.6" x14ac:dyDescent="0.3">
      <c r="B461" s="6" t="s">
        <v>187</v>
      </c>
      <c r="C461" s="27">
        <v>12</v>
      </c>
      <c r="D461" s="7">
        <v>2</v>
      </c>
      <c r="E461" s="8">
        <v>9999</v>
      </c>
      <c r="F461" s="2"/>
      <c r="G461" s="11">
        <f t="shared" si="94"/>
        <v>584000</v>
      </c>
      <c r="H461" s="11">
        <f t="shared" si="94"/>
        <v>584000</v>
      </c>
      <c r="I461" s="11">
        <f t="shared" si="94"/>
        <v>239546.15</v>
      </c>
      <c r="J461" s="11">
        <f t="shared" si="85"/>
        <v>41.018176369863014</v>
      </c>
      <c r="K461" s="11">
        <f t="shared" si="83"/>
        <v>41.018176369863014</v>
      </c>
    </row>
    <row r="462" spans="2:11" s="39" customFormat="1" ht="31.2" x14ac:dyDescent="0.3">
      <c r="B462" s="9" t="s">
        <v>145</v>
      </c>
      <c r="C462" s="27">
        <v>12</v>
      </c>
      <c r="D462" s="7">
        <v>2</v>
      </c>
      <c r="E462" s="8">
        <v>9999</v>
      </c>
      <c r="F462" s="2">
        <v>200</v>
      </c>
      <c r="G462" s="11">
        <f t="shared" si="94"/>
        <v>584000</v>
      </c>
      <c r="H462" s="11">
        <f t="shared" si="94"/>
        <v>584000</v>
      </c>
      <c r="I462" s="11">
        <f t="shared" si="94"/>
        <v>239546.15</v>
      </c>
      <c r="J462" s="11">
        <f t="shared" si="85"/>
        <v>41.018176369863014</v>
      </c>
      <c r="K462" s="11">
        <f t="shared" si="83"/>
        <v>41.018176369863014</v>
      </c>
    </row>
    <row r="463" spans="2:11" s="39" customFormat="1" ht="31.2" x14ac:dyDescent="0.3">
      <c r="B463" s="9" t="s">
        <v>146</v>
      </c>
      <c r="C463" s="27">
        <v>12</v>
      </c>
      <c r="D463" s="7">
        <v>2</v>
      </c>
      <c r="E463" s="8">
        <v>9999</v>
      </c>
      <c r="F463" s="2">
        <v>240</v>
      </c>
      <c r="G463" s="11">
        <v>584000</v>
      </c>
      <c r="H463" s="11">
        <v>584000</v>
      </c>
      <c r="I463" s="11">
        <v>239546.15</v>
      </c>
      <c r="J463" s="11">
        <f t="shared" si="85"/>
        <v>41.018176369863014</v>
      </c>
      <c r="K463" s="11">
        <f t="shared" si="83"/>
        <v>41.018176369863014</v>
      </c>
    </row>
    <row r="464" spans="2:11" s="39" customFormat="1" ht="46.8" x14ac:dyDescent="0.3">
      <c r="B464" s="6" t="s">
        <v>188</v>
      </c>
      <c r="C464" s="27">
        <v>13</v>
      </c>
      <c r="D464" s="7">
        <v>0</v>
      </c>
      <c r="E464" s="8">
        <v>0</v>
      </c>
      <c r="F464" s="2"/>
      <c r="G464" s="11">
        <f>G465+G475</f>
        <v>23646600</v>
      </c>
      <c r="H464" s="11">
        <f>H465+H475</f>
        <v>23646600</v>
      </c>
      <c r="I464" s="11">
        <f>I465+I475</f>
        <v>15780301.859999999</v>
      </c>
      <c r="J464" s="11">
        <f t="shared" si="85"/>
        <v>66.733914643119945</v>
      </c>
      <c r="K464" s="11">
        <f t="shared" si="83"/>
        <v>66.733914643119945</v>
      </c>
    </row>
    <row r="465" spans="2:11" s="39" customFormat="1" ht="62.4" x14ac:dyDescent="0.3">
      <c r="B465" s="6" t="s">
        <v>189</v>
      </c>
      <c r="C465" s="27">
        <v>13</v>
      </c>
      <c r="D465" s="7">
        <v>2</v>
      </c>
      <c r="E465" s="8">
        <v>0</v>
      </c>
      <c r="F465" s="2"/>
      <c r="G465" s="11">
        <f>G466+G469+G472</f>
        <v>21530500</v>
      </c>
      <c r="H465" s="11">
        <f>H466+H469+H472</f>
        <v>21530500</v>
      </c>
      <c r="I465" s="11">
        <f>I466+I469+I472</f>
        <v>15318701.859999999</v>
      </c>
      <c r="J465" s="11">
        <f t="shared" si="85"/>
        <v>71.148844011983002</v>
      </c>
      <c r="K465" s="11">
        <f t="shared" si="83"/>
        <v>71.148844011983002</v>
      </c>
    </row>
    <row r="466" spans="2:11" s="39" customFormat="1" ht="93.6" x14ac:dyDescent="0.3">
      <c r="B466" s="6" t="s">
        <v>190</v>
      </c>
      <c r="C466" s="27">
        <v>13</v>
      </c>
      <c r="D466" s="7">
        <v>2</v>
      </c>
      <c r="E466" s="8">
        <v>59</v>
      </c>
      <c r="F466" s="2"/>
      <c r="G466" s="11">
        <f t="shared" ref="G466:I467" si="95">G467</f>
        <v>15649700</v>
      </c>
      <c r="H466" s="11">
        <f t="shared" si="95"/>
        <v>15649700</v>
      </c>
      <c r="I466" s="11">
        <f t="shared" si="95"/>
        <v>12143935</v>
      </c>
      <c r="J466" s="11">
        <f t="shared" si="85"/>
        <v>77.598516265487518</v>
      </c>
      <c r="K466" s="11">
        <f t="shared" si="83"/>
        <v>77.598516265487518</v>
      </c>
    </row>
    <row r="467" spans="2:11" s="39" customFormat="1" ht="31.2" x14ac:dyDescent="0.3">
      <c r="B467" s="9" t="s">
        <v>140</v>
      </c>
      <c r="C467" s="27">
        <v>13</v>
      </c>
      <c r="D467" s="7">
        <v>2</v>
      </c>
      <c r="E467" s="8">
        <v>59</v>
      </c>
      <c r="F467" s="2">
        <v>600</v>
      </c>
      <c r="G467" s="11">
        <f t="shared" si="95"/>
        <v>15649700</v>
      </c>
      <c r="H467" s="11">
        <f t="shared" si="95"/>
        <v>15649700</v>
      </c>
      <c r="I467" s="11">
        <f t="shared" si="95"/>
        <v>12143935</v>
      </c>
      <c r="J467" s="11">
        <f t="shared" ref="J467:J533" si="96">I467/G467*100</f>
        <v>77.598516265487518</v>
      </c>
      <c r="K467" s="11">
        <f t="shared" ref="K467:K533" si="97">I467/H467*100</f>
        <v>77.598516265487518</v>
      </c>
    </row>
    <row r="468" spans="2:11" s="39" customFormat="1" ht="15.6" x14ac:dyDescent="0.3">
      <c r="B468" s="9" t="s">
        <v>141</v>
      </c>
      <c r="C468" s="27">
        <v>13</v>
      </c>
      <c r="D468" s="7">
        <v>2</v>
      </c>
      <c r="E468" s="8">
        <v>59</v>
      </c>
      <c r="F468" s="2">
        <v>610</v>
      </c>
      <c r="G468" s="11">
        <f>14870600+779100</f>
        <v>15649700</v>
      </c>
      <c r="H468" s="11">
        <f>14870600+779100</f>
        <v>15649700</v>
      </c>
      <c r="I468" s="11">
        <f>12111006.46+32928.54</f>
        <v>12143935</v>
      </c>
      <c r="J468" s="11">
        <f t="shared" si="96"/>
        <v>77.598516265487518</v>
      </c>
      <c r="K468" s="11">
        <f t="shared" si="97"/>
        <v>77.598516265487518</v>
      </c>
    </row>
    <row r="469" spans="2:11" s="39" customFormat="1" ht="93.6" x14ac:dyDescent="0.3">
      <c r="B469" s="9" t="s">
        <v>225</v>
      </c>
      <c r="C469" s="27">
        <v>13</v>
      </c>
      <c r="D469" s="7">
        <v>2</v>
      </c>
      <c r="E469" s="8">
        <v>5426</v>
      </c>
      <c r="F469" s="2"/>
      <c r="G469" s="11">
        <f t="shared" ref="G469:I470" si="98">G470</f>
        <v>2311100</v>
      </c>
      <c r="H469" s="11">
        <f t="shared" si="98"/>
        <v>2311100</v>
      </c>
      <c r="I469" s="11">
        <f t="shared" si="98"/>
        <v>96366.86</v>
      </c>
      <c r="J469" s="11">
        <f>I469/G469*100</f>
        <v>4.1697399506728399</v>
      </c>
      <c r="K469" s="11">
        <f>I469/H469*100</f>
        <v>4.1697399506728399</v>
      </c>
    </row>
    <row r="470" spans="2:11" s="39" customFormat="1" ht="31.2" x14ac:dyDescent="0.3">
      <c r="B470" s="9" t="s">
        <v>140</v>
      </c>
      <c r="C470" s="27">
        <v>13</v>
      </c>
      <c r="D470" s="7">
        <v>2</v>
      </c>
      <c r="E470" s="8">
        <v>5426</v>
      </c>
      <c r="F470" s="2">
        <v>600</v>
      </c>
      <c r="G470" s="11">
        <f t="shared" si="98"/>
        <v>2311100</v>
      </c>
      <c r="H470" s="11">
        <f t="shared" si="98"/>
        <v>2311100</v>
      </c>
      <c r="I470" s="11">
        <f t="shared" si="98"/>
        <v>96366.86</v>
      </c>
      <c r="J470" s="11">
        <f>I470/G470*100</f>
        <v>4.1697399506728399</v>
      </c>
      <c r="K470" s="11">
        <f>I470/H470*100</f>
        <v>4.1697399506728399</v>
      </c>
    </row>
    <row r="471" spans="2:11" s="39" customFormat="1" ht="15.6" x14ac:dyDescent="0.3">
      <c r="B471" s="9" t="s">
        <v>141</v>
      </c>
      <c r="C471" s="27">
        <v>13</v>
      </c>
      <c r="D471" s="7">
        <v>2</v>
      </c>
      <c r="E471" s="8">
        <v>5426</v>
      </c>
      <c r="F471" s="2">
        <v>610</v>
      </c>
      <c r="G471" s="11">
        <v>2311100</v>
      </c>
      <c r="H471" s="11">
        <v>2311100</v>
      </c>
      <c r="I471" s="11">
        <v>96366.86</v>
      </c>
      <c r="J471" s="11">
        <f>I471/G471*100</f>
        <v>4.1697399506728399</v>
      </c>
      <c r="K471" s="11">
        <f>I471/H471*100</f>
        <v>4.1697399506728399</v>
      </c>
    </row>
    <row r="472" spans="2:11" s="39" customFormat="1" ht="109.2" x14ac:dyDescent="0.3">
      <c r="B472" s="9" t="s">
        <v>270</v>
      </c>
      <c r="C472" s="27">
        <v>13</v>
      </c>
      <c r="D472" s="7">
        <v>2</v>
      </c>
      <c r="E472" s="8">
        <v>5427</v>
      </c>
      <c r="F472" s="2"/>
      <c r="G472" s="11">
        <f t="shared" ref="G472:I473" si="99">G473</f>
        <v>3569700</v>
      </c>
      <c r="H472" s="11">
        <f t="shared" si="99"/>
        <v>3569700</v>
      </c>
      <c r="I472" s="11">
        <f t="shared" si="99"/>
        <v>3078400</v>
      </c>
      <c r="J472" s="11">
        <f t="shared" si="96"/>
        <v>86.236938678320314</v>
      </c>
      <c r="K472" s="11">
        <f t="shared" si="97"/>
        <v>86.236938678320314</v>
      </c>
    </row>
    <row r="473" spans="2:11" s="39" customFormat="1" ht="31.2" x14ac:dyDescent="0.3">
      <c r="B473" s="9" t="s">
        <v>140</v>
      </c>
      <c r="C473" s="27">
        <v>13</v>
      </c>
      <c r="D473" s="7">
        <v>2</v>
      </c>
      <c r="E473" s="8">
        <v>5427</v>
      </c>
      <c r="F473" s="2">
        <v>600</v>
      </c>
      <c r="G473" s="11">
        <f t="shared" si="99"/>
        <v>3569700</v>
      </c>
      <c r="H473" s="11">
        <f t="shared" si="99"/>
        <v>3569700</v>
      </c>
      <c r="I473" s="11">
        <f t="shared" si="99"/>
        <v>3078400</v>
      </c>
      <c r="J473" s="11">
        <f t="shared" si="96"/>
        <v>86.236938678320314</v>
      </c>
      <c r="K473" s="11">
        <f t="shared" si="97"/>
        <v>86.236938678320314</v>
      </c>
    </row>
    <row r="474" spans="2:11" s="39" customFormat="1" ht="15.6" x14ac:dyDescent="0.3">
      <c r="B474" s="9" t="s">
        <v>141</v>
      </c>
      <c r="C474" s="27">
        <v>13</v>
      </c>
      <c r="D474" s="7">
        <v>2</v>
      </c>
      <c r="E474" s="8">
        <v>5427</v>
      </c>
      <c r="F474" s="2">
        <v>610</v>
      </c>
      <c r="G474" s="11">
        <v>3569700</v>
      </c>
      <c r="H474" s="11">
        <v>3569700</v>
      </c>
      <c r="I474" s="11">
        <v>3078400</v>
      </c>
      <c r="J474" s="11">
        <f t="shared" si="96"/>
        <v>86.236938678320314</v>
      </c>
      <c r="K474" s="11">
        <f t="shared" si="97"/>
        <v>86.236938678320314</v>
      </c>
    </row>
    <row r="475" spans="2:11" s="39" customFormat="1" ht="62.4" x14ac:dyDescent="0.3">
      <c r="B475" s="6" t="s">
        <v>15</v>
      </c>
      <c r="C475" s="27">
        <v>13</v>
      </c>
      <c r="D475" s="7">
        <v>5</v>
      </c>
      <c r="E475" s="8">
        <v>0</v>
      </c>
      <c r="F475" s="2"/>
      <c r="G475" s="11">
        <f>G484+G481+G476</f>
        <v>2116100</v>
      </c>
      <c r="H475" s="11">
        <f>H484+H481+H476</f>
        <v>2116100</v>
      </c>
      <c r="I475" s="11">
        <f>I484+I481+I476</f>
        <v>461600</v>
      </c>
      <c r="J475" s="11">
        <f t="shared" si="96"/>
        <v>21.813713907660318</v>
      </c>
      <c r="K475" s="11">
        <f t="shared" si="97"/>
        <v>21.813713907660318</v>
      </c>
    </row>
    <row r="476" spans="2:11" s="39" customFormat="1" ht="93.6" x14ac:dyDescent="0.3">
      <c r="B476" s="6" t="s">
        <v>271</v>
      </c>
      <c r="C476" s="27">
        <v>13</v>
      </c>
      <c r="D476" s="7">
        <v>5</v>
      </c>
      <c r="E476" s="8">
        <v>5428</v>
      </c>
      <c r="F476" s="2"/>
      <c r="G476" s="11">
        <f>G477+G479</f>
        <v>1954100</v>
      </c>
      <c r="H476" s="11">
        <f>H477+H479</f>
        <v>1954100</v>
      </c>
      <c r="I476" s="11">
        <f>I477+I479</f>
        <v>418100</v>
      </c>
      <c r="J476" s="11">
        <f t="shared" si="96"/>
        <v>21.396039097282639</v>
      </c>
      <c r="K476" s="11">
        <f t="shared" si="97"/>
        <v>21.396039097282639</v>
      </c>
    </row>
    <row r="477" spans="2:11" s="39" customFormat="1" ht="31.2" x14ac:dyDescent="0.3">
      <c r="B477" s="9" t="s">
        <v>145</v>
      </c>
      <c r="C477" s="27">
        <v>13</v>
      </c>
      <c r="D477" s="7">
        <v>5</v>
      </c>
      <c r="E477" s="8">
        <v>5428</v>
      </c>
      <c r="F477" s="2">
        <v>200</v>
      </c>
      <c r="G477" s="11">
        <f>G478</f>
        <v>594100</v>
      </c>
      <c r="H477" s="11">
        <f>H478</f>
        <v>594100</v>
      </c>
      <c r="I477" s="11">
        <f>I478</f>
        <v>418100</v>
      </c>
      <c r="J477" s="11">
        <f t="shared" si="96"/>
        <v>70.375357683891608</v>
      </c>
      <c r="K477" s="11">
        <f t="shared" si="97"/>
        <v>70.375357683891608</v>
      </c>
    </row>
    <row r="478" spans="2:11" s="39" customFormat="1" ht="31.2" x14ac:dyDescent="0.3">
      <c r="B478" s="9" t="s">
        <v>146</v>
      </c>
      <c r="C478" s="27">
        <v>13</v>
      </c>
      <c r="D478" s="7">
        <v>5</v>
      </c>
      <c r="E478" s="8">
        <v>5428</v>
      </c>
      <c r="F478" s="2">
        <v>240</v>
      </c>
      <c r="G478" s="11">
        <v>594100</v>
      </c>
      <c r="H478" s="11">
        <v>594100</v>
      </c>
      <c r="I478" s="11">
        <v>418100</v>
      </c>
      <c r="J478" s="11">
        <f t="shared" si="96"/>
        <v>70.375357683891608</v>
      </c>
      <c r="K478" s="11">
        <f t="shared" si="97"/>
        <v>70.375357683891608</v>
      </c>
    </row>
    <row r="479" spans="2:11" s="39" customFormat="1" ht="15.6" x14ac:dyDescent="0.3">
      <c r="B479" s="9" t="s">
        <v>90</v>
      </c>
      <c r="C479" s="27">
        <v>13</v>
      </c>
      <c r="D479" s="7">
        <v>5</v>
      </c>
      <c r="E479" s="8">
        <v>5428</v>
      </c>
      <c r="F479" s="2">
        <v>800</v>
      </c>
      <c r="G479" s="11">
        <f>G480</f>
        <v>1360000</v>
      </c>
      <c r="H479" s="11">
        <f>H480</f>
        <v>1360000</v>
      </c>
      <c r="I479" s="11">
        <f>I480</f>
        <v>0</v>
      </c>
      <c r="J479" s="11">
        <f t="shared" si="96"/>
        <v>0</v>
      </c>
      <c r="K479" s="11">
        <f t="shared" si="97"/>
        <v>0</v>
      </c>
    </row>
    <row r="480" spans="2:11" s="39" customFormat="1" ht="46.8" x14ac:dyDescent="0.3">
      <c r="B480" s="9" t="s">
        <v>160</v>
      </c>
      <c r="C480" s="27">
        <v>13</v>
      </c>
      <c r="D480" s="7">
        <v>5</v>
      </c>
      <c r="E480" s="8">
        <v>5428</v>
      </c>
      <c r="F480" s="2">
        <v>810</v>
      </c>
      <c r="G480" s="11">
        <v>1360000</v>
      </c>
      <c r="H480" s="11">
        <v>1360000</v>
      </c>
      <c r="I480" s="11"/>
      <c r="J480" s="11">
        <f t="shared" si="96"/>
        <v>0</v>
      </c>
      <c r="K480" s="11">
        <f t="shared" si="97"/>
        <v>0</v>
      </c>
    </row>
    <row r="481" spans="2:11" s="39" customFormat="1" ht="78" x14ac:dyDescent="0.3">
      <c r="B481" s="6" t="s">
        <v>302</v>
      </c>
      <c r="C481" s="27">
        <v>13</v>
      </c>
      <c r="D481" s="7">
        <v>5</v>
      </c>
      <c r="E481" s="8">
        <v>7812</v>
      </c>
      <c r="F481" s="2"/>
      <c r="G481" s="11">
        <f t="shared" ref="G481:I482" si="100">G482</f>
        <v>118500</v>
      </c>
      <c r="H481" s="11">
        <f t="shared" si="100"/>
        <v>118500</v>
      </c>
      <c r="I481" s="11">
        <f t="shared" si="100"/>
        <v>0</v>
      </c>
      <c r="J481" s="11">
        <f t="shared" si="96"/>
        <v>0</v>
      </c>
      <c r="K481" s="11">
        <f t="shared" si="97"/>
        <v>0</v>
      </c>
    </row>
    <row r="482" spans="2:11" s="39" customFormat="1" ht="15.6" x14ac:dyDescent="0.3">
      <c r="B482" s="9" t="s">
        <v>90</v>
      </c>
      <c r="C482" s="27">
        <v>13</v>
      </c>
      <c r="D482" s="7">
        <v>5</v>
      </c>
      <c r="E482" s="8">
        <v>7812</v>
      </c>
      <c r="F482" s="2">
        <v>800</v>
      </c>
      <c r="G482" s="11">
        <f t="shared" si="100"/>
        <v>118500</v>
      </c>
      <c r="H482" s="11">
        <f t="shared" si="100"/>
        <v>118500</v>
      </c>
      <c r="I482" s="11">
        <f t="shared" si="100"/>
        <v>0</v>
      </c>
      <c r="J482" s="11">
        <f t="shared" si="96"/>
        <v>0</v>
      </c>
      <c r="K482" s="11">
        <f t="shared" si="97"/>
        <v>0</v>
      </c>
    </row>
    <row r="483" spans="2:11" s="39" customFormat="1" ht="46.8" x14ac:dyDescent="0.3">
      <c r="B483" s="9" t="s">
        <v>160</v>
      </c>
      <c r="C483" s="27">
        <v>13</v>
      </c>
      <c r="D483" s="7">
        <v>5</v>
      </c>
      <c r="E483" s="8">
        <v>7812</v>
      </c>
      <c r="F483" s="1">
        <v>810</v>
      </c>
      <c r="G483" s="11">
        <v>118500</v>
      </c>
      <c r="H483" s="11">
        <v>118500</v>
      </c>
      <c r="I483" s="11">
        <v>0</v>
      </c>
      <c r="J483" s="11">
        <f t="shared" si="96"/>
        <v>0</v>
      </c>
      <c r="K483" s="11">
        <f t="shared" si="97"/>
        <v>0</v>
      </c>
    </row>
    <row r="484" spans="2:11" s="39" customFormat="1" ht="62.4" x14ac:dyDescent="0.3">
      <c r="B484" s="9" t="s">
        <v>16</v>
      </c>
      <c r="C484" s="27">
        <v>13</v>
      </c>
      <c r="D484" s="7">
        <v>5</v>
      </c>
      <c r="E484" s="8">
        <v>9999</v>
      </c>
      <c r="F484" s="1"/>
      <c r="G484" s="11">
        <f t="shared" ref="G484:I485" si="101">G485</f>
        <v>43500</v>
      </c>
      <c r="H484" s="11">
        <f t="shared" si="101"/>
        <v>43500</v>
      </c>
      <c r="I484" s="11">
        <f t="shared" si="101"/>
        <v>43500</v>
      </c>
      <c r="J484" s="11">
        <f t="shared" si="96"/>
        <v>100</v>
      </c>
      <c r="K484" s="11">
        <f t="shared" si="97"/>
        <v>100</v>
      </c>
    </row>
    <row r="485" spans="2:11" s="39" customFormat="1" ht="31.2" x14ac:dyDescent="0.3">
      <c r="B485" s="9" t="s">
        <v>145</v>
      </c>
      <c r="C485" s="27">
        <v>13</v>
      </c>
      <c r="D485" s="7">
        <v>5</v>
      </c>
      <c r="E485" s="8">
        <v>9999</v>
      </c>
      <c r="F485" s="1">
        <v>200</v>
      </c>
      <c r="G485" s="11">
        <f t="shared" si="101"/>
        <v>43500</v>
      </c>
      <c r="H485" s="11">
        <f t="shared" si="101"/>
        <v>43500</v>
      </c>
      <c r="I485" s="11">
        <f t="shared" si="101"/>
        <v>43500</v>
      </c>
      <c r="J485" s="11">
        <f t="shared" si="96"/>
        <v>100</v>
      </c>
      <c r="K485" s="11">
        <f t="shared" si="97"/>
        <v>100</v>
      </c>
    </row>
    <row r="486" spans="2:11" s="39" customFormat="1" ht="31.2" x14ac:dyDescent="0.3">
      <c r="B486" s="9" t="s">
        <v>146</v>
      </c>
      <c r="C486" s="27">
        <v>13</v>
      </c>
      <c r="D486" s="7">
        <v>5</v>
      </c>
      <c r="E486" s="8">
        <v>9999</v>
      </c>
      <c r="F486" s="1">
        <v>240</v>
      </c>
      <c r="G486" s="11">
        <v>43500</v>
      </c>
      <c r="H486" s="11">
        <v>43500</v>
      </c>
      <c r="I486" s="11">
        <v>43500</v>
      </c>
      <c r="J486" s="11">
        <f t="shared" si="96"/>
        <v>100</v>
      </c>
      <c r="K486" s="11">
        <f t="shared" si="97"/>
        <v>100</v>
      </c>
    </row>
    <row r="487" spans="2:11" s="39" customFormat="1" ht="46.8" x14ac:dyDescent="0.3">
      <c r="B487" s="6" t="s">
        <v>168</v>
      </c>
      <c r="C487" s="27">
        <v>14</v>
      </c>
      <c r="D487" s="7">
        <v>0</v>
      </c>
      <c r="E487" s="8">
        <v>0</v>
      </c>
      <c r="F487" s="2"/>
      <c r="G487" s="11">
        <f>G488+G492</f>
        <v>6418900</v>
      </c>
      <c r="H487" s="11">
        <f>H488+H492</f>
        <v>6418900</v>
      </c>
      <c r="I487" s="11">
        <f>I488+I492</f>
        <v>2238711.75</v>
      </c>
      <c r="J487" s="11">
        <f t="shared" si="96"/>
        <v>34.876875321316739</v>
      </c>
      <c r="K487" s="11">
        <f t="shared" si="97"/>
        <v>34.876875321316739</v>
      </c>
    </row>
    <row r="488" spans="2:11" s="39" customFormat="1" ht="78" x14ac:dyDescent="0.3">
      <c r="B488" s="6" t="s">
        <v>99</v>
      </c>
      <c r="C488" s="27">
        <v>14</v>
      </c>
      <c r="D488" s="7">
        <v>1</v>
      </c>
      <c r="E488" s="8">
        <v>0</v>
      </c>
      <c r="F488" s="2"/>
      <c r="G488" s="11">
        <f t="shared" ref="G488:I490" si="102">G489</f>
        <v>3782921.75</v>
      </c>
      <c r="H488" s="11">
        <f t="shared" si="102"/>
        <v>3782921.75</v>
      </c>
      <c r="I488" s="11">
        <f t="shared" si="102"/>
        <v>2150871.75</v>
      </c>
      <c r="J488" s="11">
        <f t="shared" si="96"/>
        <v>56.857421119006759</v>
      </c>
      <c r="K488" s="11">
        <f t="shared" si="97"/>
        <v>56.857421119006759</v>
      </c>
    </row>
    <row r="489" spans="2:11" s="39" customFormat="1" ht="93.6" x14ac:dyDescent="0.3">
      <c r="B489" s="6" t="s">
        <v>181</v>
      </c>
      <c r="C489" s="27">
        <v>14</v>
      </c>
      <c r="D489" s="7">
        <v>1</v>
      </c>
      <c r="E489" s="8">
        <v>2118</v>
      </c>
      <c r="F489" s="2"/>
      <c r="G489" s="11">
        <f t="shared" si="102"/>
        <v>3782921.75</v>
      </c>
      <c r="H489" s="11">
        <f t="shared" si="102"/>
        <v>3782921.75</v>
      </c>
      <c r="I489" s="11">
        <f t="shared" si="102"/>
        <v>2150871.75</v>
      </c>
      <c r="J489" s="11">
        <f t="shared" si="96"/>
        <v>56.857421119006759</v>
      </c>
      <c r="K489" s="11">
        <f t="shared" si="97"/>
        <v>56.857421119006759</v>
      </c>
    </row>
    <row r="490" spans="2:11" s="39" customFormat="1" ht="31.2" x14ac:dyDescent="0.3">
      <c r="B490" s="9" t="s">
        <v>145</v>
      </c>
      <c r="C490" s="27">
        <v>14</v>
      </c>
      <c r="D490" s="7">
        <v>1</v>
      </c>
      <c r="E490" s="8">
        <v>2118</v>
      </c>
      <c r="F490" s="2">
        <v>200</v>
      </c>
      <c r="G490" s="11">
        <f t="shared" si="102"/>
        <v>3782921.75</v>
      </c>
      <c r="H490" s="11">
        <f t="shared" si="102"/>
        <v>3782921.75</v>
      </c>
      <c r="I490" s="11">
        <f t="shared" si="102"/>
        <v>2150871.75</v>
      </c>
      <c r="J490" s="11">
        <f t="shared" si="96"/>
        <v>56.857421119006759</v>
      </c>
      <c r="K490" s="11">
        <f t="shared" si="97"/>
        <v>56.857421119006759</v>
      </c>
    </row>
    <row r="491" spans="2:11" s="39" customFormat="1" ht="31.2" x14ac:dyDescent="0.3">
      <c r="B491" s="9" t="s">
        <v>146</v>
      </c>
      <c r="C491" s="27">
        <v>14</v>
      </c>
      <c r="D491" s="7">
        <v>1</v>
      </c>
      <c r="E491" s="8">
        <v>2118</v>
      </c>
      <c r="F491" s="2">
        <v>240</v>
      </c>
      <c r="G491" s="11">
        <f>400000+3382921.75</f>
        <v>3782921.75</v>
      </c>
      <c r="H491" s="11">
        <f>400000+3382921.75</f>
        <v>3782921.75</v>
      </c>
      <c r="I491" s="11">
        <v>2150871.75</v>
      </c>
      <c r="J491" s="11">
        <f t="shared" si="96"/>
        <v>56.857421119006759</v>
      </c>
      <c r="K491" s="11">
        <f t="shared" si="97"/>
        <v>56.857421119006759</v>
      </c>
    </row>
    <row r="492" spans="2:11" s="39" customFormat="1" ht="62.4" x14ac:dyDescent="0.3">
      <c r="B492" s="6" t="s">
        <v>182</v>
      </c>
      <c r="C492" s="27">
        <v>14</v>
      </c>
      <c r="D492" s="7">
        <v>2</v>
      </c>
      <c r="E492" s="8">
        <v>0</v>
      </c>
      <c r="F492" s="2"/>
      <c r="G492" s="11">
        <f t="shared" ref="G492:I494" si="103">G493</f>
        <v>2635978.25</v>
      </c>
      <c r="H492" s="11">
        <f t="shared" si="103"/>
        <v>2635978.25</v>
      </c>
      <c r="I492" s="11">
        <f t="shared" si="103"/>
        <v>87840</v>
      </c>
      <c r="J492" s="11">
        <f t="shared" si="96"/>
        <v>3.3323491952181326</v>
      </c>
      <c r="K492" s="11">
        <f t="shared" si="97"/>
        <v>3.3323491952181326</v>
      </c>
    </row>
    <row r="493" spans="2:11" s="39" customFormat="1" ht="78" x14ac:dyDescent="0.3">
      <c r="B493" s="6" t="s">
        <v>183</v>
      </c>
      <c r="C493" s="27">
        <v>14</v>
      </c>
      <c r="D493" s="7">
        <v>2</v>
      </c>
      <c r="E493" s="8">
        <v>2118</v>
      </c>
      <c r="F493" s="2"/>
      <c r="G493" s="11">
        <f t="shared" si="103"/>
        <v>2635978.25</v>
      </c>
      <c r="H493" s="11">
        <f t="shared" si="103"/>
        <v>2635978.25</v>
      </c>
      <c r="I493" s="11">
        <f t="shared" si="103"/>
        <v>87840</v>
      </c>
      <c r="J493" s="11">
        <f t="shared" si="96"/>
        <v>3.3323491952181326</v>
      </c>
      <c r="K493" s="11">
        <f t="shared" si="97"/>
        <v>3.3323491952181326</v>
      </c>
    </row>
    <row r="494" spans="2:11" s="39" customFormat="1" ht="31.2" x14ac:dyDescent="0.3">
      <c r="B494" s="9" t="s">
        <v>145</v>
      </c>
      <c r="C494" s="27">
        <v>14</v>
      </c>
      <c r="D494" s="7">
        <v>2</v>
      </c>
      <c r="E494" s="8">
        <v>2118</v>
      </c>
      <c r="F494" s="2">
        <v>200</v>
      </c>
      <c r="G494" s="11">
        <f t="shared" si="103"/>
        <v>2635978.25</v>
      </c>
      <c r="H494" s="11">
        <f t="shared" si="103"/>
        <v>2635978.25</v>
      </c>
      <c r="I494" s="11">
        <f t="shared" si="103"/>
        <v>87840</v>
      </c>
      <c r="J494" s="11">
        <f t="shared" si="96"/>
        <v>3.3323491952181326</v>
      </c>
      <c r="K494" s="11">
        <f t="shared" si="97"/>
        <v>3.3323491952181326</v>
      </c>
    </row>
    <row r="495" spans="2:11" s="39" customFormat="1" ht="31.2" x14ac:dyDescent="0.3">
      <c r="B495" s="9" t="s">
        <v>146</v>
      </c>
      <c r="C495" s="27">
        <v>14</v>
      </c>
      <c r="D495" s="7">
        <v>2</v>
      </c>
      <c r="E495" s="8">
        <v>2118</v>
      </c>
      <c r="F495" s="2">
        <v>240</v>
      </c>
      <c r="G495" s="11">
        <v>2635978.25</v>
      </c>
      <c r="H495" s="11">
        <v>2635978.25</v>
      </c>
      <c r="I495" s="11">
        <v>87840</v>
      </c>
      <c r="J495" s="11">
        <f t="shared" si="96"/>
        <v>3.3323491952181326</v>
      </c>
      <c r="K495" s="11">
        <f t="shared" si="97"/>
        <v>3.3323491952181326</v>
      </c>
    </row>
    <row r="496" spans="2:11" s="39" customFormat="1" ht="46.8" x14ac:dyDescent="0.3">
      <c r="B496" s="6" t="s">
        <v>184</v>
      </c>
      <c r="C496" s="27">
        <v>15</v>
      </c>
      <c r="D496" s="7">
        <v>0</v>
      </c>
      <c r="E496" s="8">
        <v>0</v>
      </c>
      <c r="F496" s="2"/>
      <c r="G496" s="11">
        <f>G497+G501</f>
        <v>150141600</v>
      </c>
      <c r="H496" s="11">
        <f>H497+H501</f>
        <v>150141600</v>
      </c>
      <c r="I496" s="11">
        <f>I497+I501</f>
        <v>118749849.23</v>
      </c>
      <c r="J496" s="11">
        <f t="shared" si="96"/>
        <v>79.091903396527016</v>
      </c>
      <c r="K496" s="11">
        <f t="shared" si="97"/>
        <v>79.091903396527016</v>
      </c>
    </row>
    <row r="497" spans="2:11" s="39" customFormat="1" ht="46.8" x14ac:dyDescent="0.3">
      <c r="B497" s="6" t="s">
        <v>14</v>
      </c>
      <c r="C497" s="27">
        <v>15</v>
      </c>
      <c r="D497" s="7">
        <v>2</v>
      </c>
      <c r="E497" s="8">
        <v>0</v>
      </c>
      <c r="F497" s="2"/>
      <c r="G497" s="11">
        <f>G498</f>
        <v>58983000</v>
      </c>
      <c r="H497" s="11">
        <f>H498</f>
        <v>58983000</v>
      </c>
      <c r="I497" s="11">
        <f>I498</f>
        <v>49165000</v>
      </c>
      <c r="J497" s="11">
        <f t="shared" si="96"/>
        <v>83.3545258803384</v>
      </c>
      <c r="K497" s="11">
        <f t="shared" si="97"/>
        <v>83.3545258803384</v>
      </c>
    </row>
    <row r="498" spans="2:11" s="39" customFormat="1" ht="62.4" x14ac:dyDescent="0.3">
      <c r="B498" s="6" t="s">
        <v>303</v>
      </c>
      <c r="C498" s="27">
        <v>15</v>
      </c>
      <c r="D498" s="7">
        <v>2</v>
      </c>
      <c r="E498" s="8">
        <v>7812</v>
      </c>
      <c r="F498" s="2"/>
      <c r="G498" s="11">
        <f t="shared" ref="G498:I499" si="104">G499</f>
        <v>58983000</v>
      </c>
      <c r="H498" s="11">
        <f t="shared" si="104"/>
        <v>58983000</v>
      </c>
      <c r="I498" s="11">
        <f t="shared" si="104"/>
        <v>49165000</v>
      </c>
      <c r="J498" s="11">
        <f t="shared" si="96"/>
        <v>83.3545258803384</v>
      </c>
      <c r="K498" s="11">
        <f t="shared" si="97"/>
        <v>83.3545258803384</v>
      </c>
    </row>
    <row r="499" spans="2:11" s="39" customFormat="1" ht="15.6" x14ac:dyDescent="0.3">
      <c r="B499" s="9" t="s">
        <v>90</v>
      </c>
      <c r="C499" s="27">
        <v>15</v>
      </c>
      <c r="D499" s="7">
        <v>2</v>
      </c>
      <c r="E499" s="8">
        <v>7812</v>
      </c>
      <c r="F499" s="2">
        <v>800</v>
      </c>
      <c r="G499" s="11">
        <f t="shared" si="104"/>
        <v>58983000</v>
      </c>
      <c r="H499" s="11">
        <f t="shared" si="104"/>
        <v>58983000</v>
      </c>
      <c r="I499" s="11">
        <f t="shared" si="104"/>
        <v>49165000</v>
      </c>
      <c r="J499" s="11">
        <f t="shared" si="96"/>
        <v>83.3545258803384</v>
      </c>
      <c r="K499" s="11">
        <f t="shared" si="97"/>
        <v>83.3545258803384</v>
      </c>
    </row>
    <row r="500" spans="2:11" s="39" customFormat="1" ht="46.8" x14ac:dyDescent="0.3">
      <c r="B500" s="9" t="s">
        <v>160</v>
      </c>
      <c r="C500" s="27">
        <v>15</v>
      </c>
      <c r="D500" s="7">
        <v>2</v>
      </c>
      <c r="E500" s="8">
        <v>7812</v>
      </c>
      <c r="F500" s="1">
        <v>810</v>
      </c>
      <c r="G500" s="11">
        <v>58983000</v>
      </c>
      <c r="H500" s="11">
        <v>58983000</v>
      </c>
      <c r="I500" s="11">
        <v>49165000</v>
      </c>
      <c r="J500" s="11">
        <f t="shared" si="96"/>
        <v>83.3545258803384</v>
      </c>
      <c r="K500" s="11">
        <f t="shared" si="97"/>
        <v>83.3545258803384</v>
      </c>
    </row>
    <row r="501" spans="2:11" s="39" customFormat="1" ht="46.8" x14ac:dyDescent="0.3">
      <c r="B501" s="6" t="s">
        <v>50</v>
      </c>
      <c r="C501" s="27">
        <v>15</v>
      </c>
      <c r="D501" s="7">
        <v>3</v>
      </c>
      <c r="E501" s="8">
        <v>0</v>
      </c>
      <c r="F501" s="2"/>
      <c r="G501" s="11">
        <f>G502+G505+G508</f>
        <v>91158600</v>
      </c>
      <c r="H501" s="11">
        <f>H502+H505+H508</f>
        <v>91158600</v>
      </c>
      <c r="I501" s="11">
        <f>I502+I505+I508</f>
        <v>69584849.230000004</v>
      </c>
      <c r="J501" s="11">
        <f t="shared" si="96"/>
        <v>76.333828327771599</v>
      </c>
      <c r="K501" s="11">
        <f t="shared" si="97"/>
        <v>76.333828327771599</v>
      </c>
    </row>
    <row r="502" spans="2:11" s="39" customFormat="1" ht="78" x14ac:dyDescent="0.3">
      <c r="B502" s="6" t="s">
        <v>51</v>
      </c>
      <c r="C502" s="27">
        <v>15</v>
      </c>
      <c r="D502" s="7">
        <v>3</v>
      </c>
      <c r="E502" s="8">
        <v>2119</v>
      </c>
      <c r="F502" s="2"/>
      <c r="G502" s="11">
        <f t="shared" ref="G502:I503" si="105">G503</f>
        <v>2468800</v>
      </c>
      <c r="H502" s="11">
        <f t="shared" si="105"/>
        <v>2468800</v>
      </c>
      <c r="I502" s="11">
        <f t="shared" si="105"/>
        <v>1911506.09</v>
      </c>
      <c r="J502" s="11">
        <f t="shared" si="96"/>
        <v>77.426526652624759</v>
      </c>
      <c r="K502" s="11">
        <f t="shared" si="97"/>
        <v>77.426526652624759</v>
      </c>
    </row>
    <row r="503" spans="2:11" s="39" customFormat="1" ht="31.2" x14ac:dyDescent="0.3">
      <c r="B503" s="9" t="s">
        <v>145</v>
      </c>
      <c r="C503" s="27">
        <v>15</v>
      </c>
      <c r="D503" s="7">
        <v>3</v>
      </c>
      <c r="E503" s="8">
        <v>2119</v>
      </c>
      <c r="F503" s="2">
        <v>200</v>
      </c>
      <c r="G503" s="11">
        <f t="shared" si="105"/>
        <v>2468800</v>
      </c>
      <c r="H503" s="11">
        <f t="shared" si="105"/>
        <v>2468800</v>
      </c>
      <c r="I503" s="11">
        <f t="shared" si="105"/>
        <v>1911506.09</v>
      </c>
      <c r="J503" s="11">
        <f t="shared" si="96"/>
        <v>77.426526652624759</v>
      </c>
      <c r="K503" s="11">
        <f t="shared" si="97"/>
        <v>77.426526652624759</v>
      </c>
    </row>
    <row r="504" spans="2:11" s="39" customFormat="1" ht="31.2" x14ac:dyDescent="0.3">
      <c r="B504" s="9" t="s">
        <v>146</v>
      </c>
      <c r="C504" s="27">
        <v>15</v>
      </c>
      <c r="D504" s="7">
        <v>3</v>
      </c>
      <c r="E504" s="8">
        <v>2119</v>
      </c>
      <c r="F504" s="2">
        <v>240</v>
      </c>
      <c r="G504" s="11">
        <v>2468800</v>
      </c>
      <c r="H504" s="11">
        <v>2468800</v>
      </c>
      <c r="I504" s="11">
        <v>1911506.09</v>
      </c>
      <c r="J504" s="11">
        <f t="shared" si="96"/>
        <v>77.426526652624759</v>
      </c>
      <c r="K504" s="11">
        <f t="shared" si="97"/>
        <v>77.426526652624759</v>
      </c>
    </row>
    <row r="505" spans="2:11" s="39" customFormat="1" ht="93.6" x14ac:dyDescent="0.3">
      <c r="B505" s="6" t="s">
        <v>201</v>
      </c>
      <c r="C505" s="27">
        <v>15</v>
      </c>
      <c r="D505" s="7">
        <v>3</v>
      </c>
      <c r="E505" s="8">
        <v>5419</v>
      </c>
      <c r="F505" s="2"/>
      <c r="G505" s="11">
        <f t="shared" ref="G505:I506" si="106">G506</f>
        <v>46908500</v>
      </c>
      <c r="H505" s="11">
        <f t="shared" si="106"/>
        <v>46908500</v>
      </c>
      <c r="I505" s="11">
        <f t="shared" si="106"/>
        <v>36318615.909999996</v>
      </c>
      <c r="J505" s="11">
        <f t="shared" si="96"/>
        <v>77.424381316818909</v>
      </c>
      <c r="K505" s="11">
        <f t="shared" si="97"/>
        <v>77.424381316818909</v>
      </c>
    </row>
    <row r="506" spans="2:11" s="39" customFormat="1" ht="31.2" x14ac:dyDescent="0.3">
      <c r="B506" s="9" t="s">
        <v>145</v>
      </c>
      <c r="C506" s="27">
        <v>15</v>
      </c>
      <c r="D506" s="7">
        <v>3</v>
      </c>
      <c r="E506" s="8">
        <v>5419</v>
      </c>
      <c r="F506" s="2">
        <v>200</v>
      </c>
      <c r="G506" s="11">
        <f t="shared" si="106"/>
        <v>46908500</v>
      </c>
      <c r="H506" s="11">
        <f t="shared" si="106"/>
        <v>46908500</v>
      </c>
      <c r="I506" s="11">
        <f t="shared" si="106"/>
        <v>36318615.909999996</v>
      </c>
      <c r="J506" s="11">
        <f t="shared" si="96"/>
        <v>77.424381316818909</v>
      </c>
      <c r="K506" s="11">
        <f t="shared" si="97"/>
        <v>77.424381316818909</v>
      </c>
    </row>
    <row r="507" spans="2:11" s="39" customFormat="1" ht="31.2" x14ac:dyDescent="0.3">
      <c r="B507" s="9" t="s">
        <v>146</v>
      </c>
      <c r="C507" s="27">
        <v>15</v>
      </c>
      <c r="D507" s="7">
        <v>3</v>
      </c>
      <c r="E507" s="8">
        <v>5419</v>
      </c>
      <c r="F507" s="2">
        <v>240</v>
      </c>
      <c r="G507" s="11">
        <v>46908500</v>
      </c>
      <c r="H507" s="11">
        <v>46908500</v>
      </c>
      <c r="I507" s="11">
        <v>36318615.909999996</v>
      </c>
      <c r="J507" s="11">
        <f t="shared" si="96"/>
        <v>77.424381316818909</v>
      </c>
      <c r="K507" s="11">
        <f t="shared" si="97"/>
        <v>77.424381316818909</v>
      </c>
    </row>
    <row r="508" spans="2:11" s="39" customFormat="1" ht="62.4" x14ac:dyDescent="0.3">
      <c r="B508" s="6" t="s">
        <v>304</v>
      </c>
      <c r="C508" s="27">
        <v>15</v>
      </c>
      <c r="D508" s="7">
        <v>3</v>
      </c>
      <c r="E508" s="8">
        <v>7812</v>
      </c>
      <c r="F508" s="2"/>
      <c r="G508" s="11">
        <f t="shared" ref="G508:I509" si="107">G509</f>
        <v>41781300</v>
      </c>
      <c r="H508" s="11">
        <f t="shared" si="107"/>
        <v>41781300</v>
      </c>
      <c r="I508" s="11">
        <f t="shared" si="107"/>
        <v>31354727.23</v>
      </c>
      <c r="J508" s="11">
        <f t="shared" si="96"/>
        <v>75.044881872991027</v>
      </c>
      <c r="K508" s="11">
        <f t="shared" si="97"/>
        <v>75.044881872991027</v>
      </c>
    </row>
    <row r="509" spans="2:11" s="39" customFormat="1" ht="15.6" x14ac:dyDescent="0.3">
      <c r="B509" s="9" t="s">
        <v>90</v>
      </c>
      <c r="C509" s="27">
        <v>15</v>
      </c>
      <c r="D509" s="7">
        <v>3</v>
      </c>
      <c r="E509" s="8">
        <v>7812</v>
      </c>
      <c r="F509" s="2">
        <v>800</v>
      </c>
      <c r="G509" s="11">
        <f t="shared" si="107"/>
        <v>41781300</v>
      </c>
      <c r="H509" s="11">
        <f t="shared" si="107"/>
        <v>41781300</v>
      </c>
      <c r="I509" s="11">
        <f t="shared" si="107"/>
        <v>31354727.23</v>
      </c>
      <c r="J509" s="11">
        <f t="shared" si="96"/>
        <v>75.044881872991027</v>
      </c>
      <c r="K509" s="11">
        <f t="shared" si="97"/>
        <v>75.044881872991027</v>
      </c>
    </row>
    <row r="510" spans="2:11" s="39" customFormat="1" ht="46.8" x14ac:dyDescent="0.3">
      <c r="B510" s="9" t="s">
        <v>160</v>
      </c>
      <c r="C510" s="27">
        <v>15</v>
      </c>
      <c r="D510" s="7">
        <v>3</v>
      </c>
      <c r="E510" s="8">
        <v>7812</v>
      </c>
      <c r="F510" s="1">
        <v>810</v>
      </c>
      <c r="G510" s="11">
        <v>41781300</v>
      </c>
      <c r="H510" s="11">
        <v>41781300</v>
      </c>
      <c r="I510" s="11">
        <v>31354727.23</v>
      </c>
      <c r="J510" s="11">
        <f t="shared" si="96"/>
        <v>75.044881872991027</v>
      </c>
      <c r="K510" s="11">
        <f t="shared" si="97"/>
        <v>75.044881872991027</v>
      </c>
    </row>
    <row r="511" spans="2:11" s="39" customFormat="1" ht="46.8" x14ac:dyDescent="0.3">
      <c r="B511" s="6" t="s">
        <v>52</v>
      </c>
      <c r="C511" s="27">
        <v>16</v>
      </c>
      <c r="D511" s="7">
        <v>0</v>
      </c>
      <c r="E511" s="8">
        <v>0</v>
      </c>
      <c r="F511" s="2"/>
      <c r="G511" s="11">
        <f t="shared" ref="G511:I514" si="108">G512</f>
        <v>0</v>
      </c>
      <c r="H511" s="11">
        <f t="shared" si="108"/>
        <v>14906471.939999999</v>
      </c>
      <c r="I511" s="11">
        <f t="shared" si="108"/>
        <v>14906471.939999999</v>
      </c>
      <c r="J511" s="11"/>
      <c r="K511" s="11">
        <f t="shared" si="97"/>
        <v>100</v>
      </c>
    </row>
    <row r="512" spans="2:11" s="39" customFormat="1" ht="62.4" x14ac:dyDescent="0.3">
      <c r="B512" s="6" t="s">
        <v>170</v>
      </c>
      <c r="C512" s="27">
        <v>16</v>
      </c>
      <c r="D512" s="7">
        <v>2</v>
      </c>
      <c r="E512" s="8">
        <v>0</v>
      </c>
      <c r="F512" s="2"/>
      <c r="G512" s="11">
        <f t="shared" si="108"/>
        <v>0</v>
      </c>
      <c r="H512" s="11">
        <f t="shared" si="108"/>
        <v>14906471.939999999</v>
      </c>
      <c r="I512" s="11">
        <f t="shared" si="108"/>
        <v>14906471.939999999</v>
      </c>
      <c r="J512" s="11"/>
      <c r="K512" s="11">
        <f t="shared" si="97"/>
        <v>100</v>
      </c>
    </row>
    <row r="513" spans="2:11" s="39" customFormat="1" ht="78" x14ac:dyDescent="0.3">
      <c r="B513" s="6" t="s">
        <v>202</v>
      </c>
      <c r="C513" s="27">
        <v>16</v>
      </c>
      <c r="D513" s="7">
        <v>2</v>
      </c>
      <c r="E513" s="8">
        <v>2841</v>
      </c>
      <c r="F513" s="2"/>
      <c r="G513" s="11">
        <f t="shared" si="108"/>
        <v>0</v>
      </c>
      <c r="H513" s="11">
        <f t="shared" si="108"/>
        <v>14906471.939999999</v>
      </c>
      <c r="I513" s="11">
        <f t="shared" si="108"/>
        <v>14906471.939999999</v>
      </c>
      <c r="J513" s="11"/>
      <c r="K513" s="11">
        <f t="shared" si="97"/>
        <v>100</v>
      </c>
    </row>
    <row r="514" spans="2:11" s="39" customFormat="1" ht="15.6" x14ac:dyDescent="0.3">
      <c r="B514" s="9" t="s">
        <v>90</v>
      </c>
      <c r="C514" s="27">
        <v>16</v>
      </c>
      <c r="D514" s="7">
        <v>2</v>
      </c>
      <c r="E514" s="8">
        <v>2841</v>
      </c>
      <c r="F514" s="2">
        <v>800</v>
      </c>
      <c r="G514" s="11">
        <f t="shared" si="108"/>
        <v>0</v>
      </c>
      <c r="H514" s="11">
        <f t="shared" si="108"/>
        <v>14906471.939999999</v>
      </c>
      <c r="I514" s="11">
        <f t="shared" si="108"/>
        <v>14906471.939999999</v>
      </c>
      <c r="J514" s="11"/>
      <c r="K514" s="11">
        <f t="shared" si="97"/>
        <v>100</v>
      </c>
    </row>
    <row r="515" spans="2:11" s="39" customFormat="1" ht="46.8" x14ac:dyDescent="0.3">
      <c r="B515" s="9" t="s">
        <v>44</v>
      </c>
      <c r="C515" s="27">
        <v>16</v>
      </c>
      <c r="D515" s="7">
        <v>2</v>
      </c>
      <c r="E515" s="8">
        <v>2841</v>
      </c>
      <c r="F515" s="2">
        <v>840</v>
      </c>
      <c r="G515" s="11"/>
      <c r="H515" s="11">
        <v>14906471.939999999</v>
      </c>
      <c r="I515" s="11">
        <v>14906471.939999999</v>
      </c>
      <c r="J515" s="11"/>
      <c r="K515" s="11">
        <f t="shared" si="97"/>
        <v>100</v>
      </c>
    </row>
    <row r="516" spans="2:11" s="39" customFormat="1" ht="46.8" x14ac:dyDescent="0.3">
      <c r="B516" s="6" t="s">
        <v>217</v>
      </c>
      <c r="C516" s="27">
        <v>17</v>
      </c>
      <c r="D516" s="7">
        <v>0</v>
      </c>
      <c r="E516" s="8">
        <v>0</v>
      </c>
      <c r="F516" s="2"/>
      <c r="G516" s="11">
        <f>G517+G524</f>
        <v>27134100</v>
      </c>
      <c r="H516" s="11">
        <f>H517+H524</f>
        <v>27134100</v>
      </c>
      <c r="I516" s="11">
        <f>I517+I524</f>
        <v>17334203.800000001</v>
      </c>
      <c r="J516" s="11">
        <f t="shared" si="96"/>
        <v>63.883466929067126</v>
      </c>
      <c r="K516" s="11">
        <f t="shared" si="97"/>
        <v>63.883466929067126</v>
      </c>
    </row>
    <row r="517" spans="2:11" s="39" customFormat="1" ht="93.6" x14ac:dyDescent="0.3">
      <c r="B517" s="6" t="s">
        <v>195</v>
      </c>
      <c r="C517" s="27">
        <v>17</v>
      </c>
      <c r="D517" s="7">
        <v>1</v>
      </c>
      <c r="E517" s="8">
        <v>0</v>
      </c>
      <c r="F517" s="2"/>
      <c r="G517" s="11">
        <f>G521+G518</f>
        <v>1392500</v>
      </c>
      <c r="H517" s="11">
        <f>H521+H518</f>
        <v>1392500</v>
      </c>
      <c r="I517" s="11">
        <f>I521+I518</f>
        <v>1379462.5</v>
      </c>
      <c r="J517" s="11">
        <f t="shared" si="96"/>
        <v>99.063734290843811</v>
      </c>
      <c r="K517" s="11">
        <f t="shared" si="97"/>
        <v>99.063734290843811</v>
      </c>
    </row>
    <row r="518" spans="2:11" s="39" customFormat="1" ht="124.8" x14ac:dyDescent="0.3">
      <c r="B518" s="6" t="s">
        <v>86</v>
      </c>
      <c r="C518" s="27">
        <v>17</v>
      </c>
      <c r="D518" s="7">
        <v>1</v>
      </c>
      <c r="E518" s="8">
        <v>7901</v>
      </c>
      <c r="F518" s="2"/>
      <c r="G518" s="11">
        <f t="shared" ref="G518:I519" si="109">G519</f>
        <v>1343100</v>
      </c>
      <c r="H518" s="11">
        <f t="shared" si="109"/>
        <v>1343100</v>
      </c>
      <c r="I518" s="11">
        <f t="shared" si="109"/>
        <v>1343100</v>
      </c>
      <c r="J518" s="11">
        <f t="shared" si="96"/>
        <v>100</v>
      </c>
      <c r="K518" s="11">
        <f t="shared" si="97"/>
        <v>100</v>
      </c>
    </row>
    <row r="519" spans="2:11" s="39" customFormat="1" ht="31.2" x14ac:dyDescent="0.3">
      <c r="B519" s="9" t="s">
        <v>140</v>
      </c>
      <c r="C519" s="27">
        <v>17</v>
      </c>
      <c r="D519" s="7">
        <v>1</v>
      </c>
      <c r="E519" s="8">
        <v>7901</v>
      </c>
      <c r="F519" s="2">
        <v>600</v>
      </c>
      <c r="G519" s="11">
        <f t="shared" si="109"/>
        <v>1343100</v>
      </c>
      <c r="H519" s="11">
        <f t="shared" si="109"/>
        <v>1343100</v>
      </c>
      <c r="I519" s="11">
        <f t="shared" si="109"/>
        <v>1343100</v>
      </c>
      <c r="J519" s="11">
        <f t="shared" si="96"/>
        <v>100</v>
      </c>
      <c r="K519" s="11">
        <f t="shared" si="97"/>
        <v>100</v>
      </c>
    </row>
    <row r="520" spans="2:11" s="39" customFormat="1" ht="31.2" x14ac:dyDescent="0.3">
      <c r="B520" s="9" t="s">
        <v>85</v>
      </c>
      <c r="C520" s="27">
        <v>17</v>
      </c>
      <c r="D520" s="7">
        <v>1</v>
      </c>
      <c r="E520" s="8">
        <v>7901</v>
      </c>
      <c r="F520" s="1">
        <v>630</v>
      </c>
      <c r="G520" s="11">
        <v>1343100</v>
      </c>
      <c r="H520" s="11">
        <v>1343100</v>
      </c>
      <c r="I520" s="11">
        <v>1343100</v>
      </c>
      <c r="J520" s="11">
        <f t="shared" si="96"/>
        <v>100</v>
      </c>
      <c r="K520" s="11">
        <f t="shared" si="97"/>
        <v>100</v>
      </c>
    </row>
    <row r="521" spans="2:11" s="39" customFormat="1" ht="109.2" x14ac:dyDescent="0.3">
      <c r="B521" s="9" t="s">
        <v>196</v>
      </c>
      <c r="C521" s="27">
        <v>17</v>
      </c>
      <c r="D521" s="7">
        <v>1</v>
      </c>
      <c r="E521" s="8">
        <v>9999</v>
      </c>
      <c r="F521" s="1"/>
      <c r="G521" s="11">
        <f t="shared" ref="G521:I522" si="110">G522</f>
        <v>49400</v>
      </c>
      <c r="H521" s="11">
        <f t="shared" si="110"/>
        <v>49400</v>
      </c>
      <c r="I521" s="11">
        <f t="shared" si="110"/>
        <v>36362.5</v>
      </c>
      <c r="J521" s="11">
        <f t="shared" si="96"/>
        <v>73.608299595141702</v>
      </c>
      <c r="K521" s="11">
        <f t="shared" si="97"/>
        <v>73.608299595141702</v>
      </c>
    </row>
    <row r="522" spans="2:11" s="39" customFormat="1" ht="31.2" x14ac:dyDescent="0.3">
      <c r="B522" s="9" t="s">
        <v>145</v>
      </c>
      <c r="C522" s="27">
        <v>17</v>
      </c>
      <c r="D522" s="7">
        <v>1</v>
      </c>
      <c r="E522" s="8">
        <v>9999</v>
      </c>
      <c r="F522" s="1">
        <v>200</v>
      </c>
      <c r="G522" s="11">
        <f t="shared" si="110"/>
        <v>49400</v>
      </c>
      <c r="H522" s="11">
        <f t="shared" si="110"/>
        <v>49400</v>
      </c>
      <c r="I522" s="11">
        <f t="shared" si="110"/>
        <v>36362.5</v>
      </c>
      <c r="J522" s="11">
        <f t="shared" si="96"/>
        <v>73.608299595141702</v>
      </c>
      <c r="K522" s="11">
        <f t="shared" si="97"/>
        <v>73.608299595141702</v>
      </c>
    </row>
    <row r="523" spans="2:11" s="39" customFormat="1" ht="31.2" x14ac:dyDescent="0.3">
      <c r="B523" s="9" t="s">
        <v>146</v>
      </c>
      <c r="C523" s="27">
        <v>17</v>
      </c>
      <c r="D523" s="7">
        <v>1</v>
      </c>
      <c r="E523" s="8">
        <v>9999</v>
      </c>
      <c r="F523" s="1">
        <v>240</v>
      </c>
      <c r="G523" s="11">
        <v>49400</v>
      </c>
      <c r="H523" s="11">
        <v>49400</v>
      </c>
      <c r="I523" s="11">
        <v>36362.5</v>
      </c>
      <c r="J523" s="11">
        <f t="shared" si="96"/>
        <v>73.608299595141702</v>
      </c>
      <c r="K523" s="11">
        <f t="shared" si="97"/>
        <v>73.608299595141702</v>
      </c>
    </row>
    <row r="524" spans="2:11" s="39" customFormat="1" ht="78" x14ac:dyDescent="0.3">
      <c r="B524" s="6" t="s">
        <v>226</v>
      </c>
      <c r="C524" s="27">
        <v>17</v>
      </c>
      <c r="D524" s="7">
        <v>2</v>
      </c>
      <c r="E524" s="8">
        <v>0</v>
      </c>
      <c r="F524" s="2"/>
      <c r="G524" s="11">
        <f t="shared" ref="G524:I526" si="111">G525</f>
        <v>25741600</v>
      </c>
      <c r="H524" s="11">
        <f t="shared" si="111"/>
        <v>25741600</v>
      </c>
      <c r="I524" s="11">
        <f t="shared" si="111"/>
        <v>15954741.300000001</v>
      </c>
      <c r="J524" s="11">
        <f t="shared" si="96"/>
        <v>61.980379230506266</v>
      </c>
      <c r="K524" s="11">
        <f t="shared" si="97"/>
        <v>61.980379230506266</v>
      </c>
    </row>
    <row r="525" spans="2:11" s="39" customFormat="1" ht="109.2" x14ac:dyDescent="0.3">
      <c r="B525" s="6" t="s">
        <v>227</v>
      </c>
      <c r="C525" s="27">
        <v>17</v>
      </c>
      <c r="D525" s="7">
        <v>2</v>
      </c>
      <c r="E525" s="8">
        <v>59</v>
      </c>
      <c r="F525" s="2"/>
      <c r="G525" s="11">
        <f t="shared" si="111"/>
        <v>25741600</v>
      </c>
      <c r="H525" s="11">
        <f t="shared" si="111"/>
        <v>25741600</v>
      </c>
      <c r="I525" s="11">
        <f t="shared" si="111"/>
        <v>15954741.300000001</v>
      </c>
      <c r="J525" s="11">
        <f t="shared" si="96"/>
        <v>61.980379230506266</v>
      </c>
      <c r="K525" s="11">
        <f t="shared" si="97"/>
        <v>61.980379230506266</v>
      </c>
    </row>
    <row r="526" spans="2:11" s="39" customFormat="1" ht="31.2" x14ac:dyDescent="0.3">
      <c r="B526" s="9" t="s">
        <v>140</v>
      </c>
      <c r="C526" s="27">
        <v>17</v>
      </c>
      <c r="D526" s="7">
        <v>2</v>
      </c>
      <c r="E526" s="8">
        <v>59</v>
      </c>
      <c r="F526" s="2">
        <v>600</v>
      </c>
      <c r="G526" s="11">
        <f t="shared" si="111"/>
        <v>25741600</v>
      </c>
      <c r="H526" s="11">
        <f t="shared" si="111"/>
        <v>25741600</v>
      </c>
      <c r="I526" s="11">
        <f t="shared" si="111"/>
        <v>15954741.300000001</v>
      </c>
      <c r="J526" s="11">
        <f t="shared" si="96"/>
        <v>61.980379230506266</v>
      </c>
      <c r="K526" s="11">
        <f t="shared" si="97"/>
        <v>61.980379230506266</v>
      </c>
    </row>
    <row r="527" spans="2:11" s="39" customFormat="1" ht="15.6" x14ac:dyDescent="0.3">
      <c r="B527" s="9" t="s">
        <v>142</v>
      </c>
      <c r="C527" s="27">
        <v>17</v>
      </c>
      <c r="D527" s="7">
        <v>2</v>
      </c>
      <c r="E527" s="8">
        <v>59</v>
      </c>
      <c r="F527" s="2">
        <v>620</v>
      </c>
      <c r="G527" s="11">
        <v>25741600</v>
      </c>
      <c r="H527" s="11">
        <v>25741600</v>
      </c>
      <c r="I527" s="11">
        <v>15954741.300000001</v>
      </c>
      <c r="J527" s="11">
        <f t="shared" si="96"/>
        <v>61.980379230506266</v>
      </c>
      <c r="K527" s="11">
        <f t="shared" si="97"/>
        <v>61.980379230506266</v>
      </c>
    </row>
    <row r="528" spans="2:11" s="39" customFormat="1" ht="46.8" x14ac:dyDescent="0.3">
      <c r="B528" s="6" t="s">
        <v>127</v>
      </c>
      <c r="C528" s="27">
        <v>18</v>
      </c>
      <c r="D528" s="7">
        <v>0</v>
      </c>
      <c r="E528" s="8">
        <v>0</v>
      </c>
      <c r="F528" s="2"/>
      <c r="G528" s="11">
        <f>G529+G532+G537+G543+G540</f>
        <v>20856544.210000001</v>
      </c>
      <c r="H528" s="11">
        <f>H529+H532+H537+H543+H540</f>
        <v>20856544.210000001</v>
      </c>
      <c r="I528" s="11">
        <f>I529+I532+I537+I543+I540</f>
        <v>14625485.710000001</v>
      </c>
      <c r="J528" s="11">
        <f t="shared" si="96"/>
        <v>70.124204483442568</v>
      </c>
      <c r="K528" s="11">
        <f t="shared" si="97"/>
        <v>70.124204483442568</v>
      </c>
    </row>
    <row r="529" spans="2:11" s="39" customFormat="1" ht="78" x14ac:dyDescent="0.3">
      <c r="B529" s="6" t="s">
        <v>128</v>
      </c>
      <c r="C529" s="27">
        <v>18</v>
      </c>
      <c r="D529" s="7">
        <v>0</v>
      </c>
      <c r="E529" s="8">
        <v>2121</v>
      </c>
      <c r="F529" s="2"/>
      <c r="G529" s="11">
        <f t="shared" ref="G529:I530" si="112">G530</f>
        <v>3501200</v>
      </c>
      <c r="H529" s="11">
        <f t="shared" si="112"/>
        <v>3501200</v>
      </c>
      <c r="I529" s="11">
        <f t="shared" si="112"/>
        <v>3317264.7</v>
      </c>
      <c r="J529" s="11">
        <f t="shared" si="96"/>
        <v>94.746506911915915</v>
      </c>
      <c r="K529" s="11">
        <f t="shared" si="97"/>
        <v>94.746506911915915</v>
      </c>
    </row>
    <row r="530" spans="2:11" s="39" customFormat="1" ht="31.2" x14ac:dyDescent="0.3">
      <c r="B530" s="9" t="s">
        <v>145</v>
      </c>
      <c r="C530" s="27">
        <v>18</v>
      </c>
      <c r="D530" s="7">
        <v>0</v>
      </c>
      <c r="E530" s="8">
        <v>2121</v>
      </c>
      <c r="F530" s="2">
        <v>200</v>
      </c>
      <c r="G530" s="11">
        <f t="shared" si="112"/>
        <v>3501200</v>
      </c>
      <c r="H530" s="11">
        <f t="shared" si="112"/>
        <v>3501200</v>
      </c>
      <c r="I530" s="11">
        <f t="shared" si="112"/>
        <v>3317264.7</v>
      </c>
      <c r="J530" s="11">
        <f t="shared" si="96"/>
        <v>94.746506911915915</v>
      </c>
      <c r="K530" s="11">
        <f t="shared" si="97"/>
        <v>94.746506911915915</v>
      </c>
    </row>
    <row r="531" spans="2:11" s="39" customFormat="1" ht="31.2" x14ac:dyDescent="0.3">
      <c r="B531" s="9" t="s">
        <v>146</v>
      </c>
      <c r="C531" s="27">
        <v>18</v>
      </c>
      <c r="D531" s="7">
        <v>0</v>
      </c>
      <c r="E531" s="8">
        <v>2121</v>
      </c>
      <c r="F531" s="2">
        <v>240</v>
      </c>
      <c r="G531" s="11">
        <v>3501200</v>
      </c>
      <c r="H531" s="11">
        <v>3501200</v>
      </c>
      <c r="I531" s="11">
        <v>3317264.7</v>
      </c>
      <c r="J531" s="11">
        <f t="shared" si="96"/>
        <v>94.746506911915915</v>
      </c>
      <c r="K531" s="11">
        <f t="shared" si="97"/>
        <v>94.746506911915915</v>
      </c>
    </row>
    <row r="532" spans="2:11" s="39" customFormat="1" ht="78" x14ac:dyDescent="0.3">
      <c r="B532" s="6" t="s">
        <v>167</v>
      </c>
      <c r="C532" s="27">
        <v>18</v>
      </c>
      <c r="D532" s="7">
        <v>0</v>
      </c>
      <c r="E532" s="8">
        <v>2122</v>
      </c>
      <c r="F532" s="2"/>
      <c r="G532" s="11">
        <f>G533+G535</f>
        <v>14689189</v>
      </c>
      <c r="H532" s="11">
        <f>H533+H535</f>
        <v>14689189</v>
      </c>
      <c r="I532" s="11">
        <f>I533+I535</f>
        <v>11064778.010000002</v>
      </c>
      <c r="J532" s="11">
        <f t="shared" si="96"/>
        <v>75.325996622413953</v>
      </c>
      <c r="K532" s="11">
        <f t="shared" si="97"/>
        <v>75.325996622413953</v>
      </c>
    </row>
    <row r="533" spans="2:11" s="39" customFormat="1" ht="31.2" x14ac:dyDescent="0.3">
      <c r="B533" s="9" t="s">
        <v>145</v>
      </c>
      <c r="C533" s="27">
        <v>18</v>
      </c>
      <c r="D533" s="7">
        <v>0</v>
      </c>
      <c r="E533" s="8">
        <v>2122</v>
      </c>
      <c r="F533" s="2">
        <v>200</v>
      </c>
      <c r="G533" s="11">
        <f>G534</f>
        <v>14689189</v>
      </c>
      <c r="H533" s="11">
        <f>H534</f>
        <v>14689189</v>
      </c>
      <c r="I533" s="11">
        <f>I534</f>
        <v>11064778.010000002</v>
      </c>
      <c r="J533" s="11">
        <f t="shared" si="96"/>
        <v>75.325996622413953</v>
      </c>
      <c r="K533" s="11">
        <f t="shared" si="97"/>
        <v>75.325996622413953</v>
      </c>
    </row>
    <row r="534" spans="2:11" s="39" customFormat="1" ht="31.2" x14ac:dyDescent="0.3">
      <c r="B534" s="9" t="s">
        <v>146</v>
      </c>
      <c r="C534" s="27">
        <v>18</v>
      </c>
      <c r="D534" s="7">
        <v>0</v>
      </c>
      <c r="E534" s="8">
        <v>2122</v>
      </c>
      <c r="F534" s="2">
        <v>240</v>
      </c>
      <c r="G534" s="11">
        <f>4331189+10358000</f>
        <v>14689189</v>
      </c>
      <c r="H534" s="11">
        <f>4331189+10358000</f>
        <v>14689189</v>
      </c>
      <c r="I534" s="11">
        <f>2314347.45+8750430.56</f>
        <v>11064778.010000002</v>
      </c>
      <c r="J534" s="11">
        <f t="shared" ref="J534:J597" si="113">I534/G534*100</f>
        <v>75.325996622413953</v>
      </c>
      <c r="K534" s="11">
        <f t="shared" ref="K534:K597" si="114">I534/H534*100</f>
        <v>75.325996622413953</v>
      </c>
    </row>
    <row r="535" spans="2:11" s="39" customFormat="1" ht="15.6" x14ac:dyDescent="0.3">
      <c r="B535" s="9" t="s">
        <v>90</v>
      </c>
      <c r="C535" s="27">
        <v>18</v>
      </c>
      <c r="D535" s="7">
        <v>0</v>
      </c>
      <c r="E535" s="8">
        <v>2122</v>
      </c>
      <c r="F535" s="1">
        <v>800</v>
      </c>
      <c r="G535" s="11">
        <f>G536</f>
        <v>0</v>
      </c>
      <c r="H535" s="11">
        <f>H536</f>
        <v>0</v>
      </c>
      <c r="I535" s="11">
        <f>I536</f>
        <v>0</v>
      </c>
      <c r="J535" s="11" t="e">
        <f t="shared" si="113"/>
        <v>#DIV/0!</v>
      </c>
      <c r="K535" s="11"/>
    </row>
    <row r="536" spans="2:11" s="39" customFormat="1" ht="15.6" x14ac:dyDescent="0.3">
      <c r="B536" s="9" t="s">
        <v>91</v>
      </c>
      <c r="C536" s="27">
        <v>18</v>
      </c>
      <c r="D536" s="7">
        <v>0</v>
      </c>
      <c r="E536" s="8">
        <v>2122</v>
      </c>
      <c r="F536" s="1">
        <v>850</v>
      </c>
      <c r="G536" s="11"/>
      <c r="H536" s="11"/>
      <c r="I536" s="11"/>
      <c r="J536" s="11" t="e">
        <f t="shared" si="113"/>
        <v>#DIV/0!</v>
      </c>
      <c r="K536" s="11"/>
    </row>
    <row r="537" spans="2:11" s="39" customFormat="1" ht="62.4" x14ac:dyDescent="0.3">
      <c r="B537" s="6" t="s">
        <v>171</v>
      </c>
      <c r="C537" s="27">
        <v>18</v>
      </c>
      <c r="D537" s="7">
        <v>0</v>
      </c>
      <c r="E537" s="8">
        <v>2123</v>
      </c>
      <c r="F537" s="2"/>
      <c r="G537" s="11">
        <f t="shared" ref="G537:I538" si="115">G538</f>
        <v>666155.21</v>
      </c>
      <c r="H537" s="11">
        <f t="shared" si="115"/>
        <v>666155.21</v>
      </c>
      <c r="I537" s="11">
        <f t="shared" si="115"/>
        <v>243443</v>
      </c>
      <c r="J537" s="11">
        <f t="shared" si="113"/>
        <v>36.544486381784814</v>
      </c>
      <c r="K537" s="11">
        <f t="shared" si="114"/>
        <v>36.544486381784814</v>
      </c>
    </row>
    <row r="538" spans="2:11" s="39" customFormat="1" ht="31.2" x14ac:dyDescent="0.3">
      <c r="B538" s="9" t="s">
        <v>145</v>
      </c>
      <c r="C538" s="27">
        <v>18</v>
      </c>
      <c r="D538" s="7">
        <v>0</v>
      </c>
      <c r="E538" s="8">
        <v>2123</v>
      </c>
      <c r="F538" s="2">
        <v>200</v>
      </c>
      <c r="G538" s="11">
        <f t="shared" si="115"/>
        <v>666155.21</v>
      </c>
      <c r="H538" s="11">
        <f t="shared" si="115"/>
        <v>666155.21</v>
      </c>
      <c r="I538" s="11">
        <f t="shared" si="115"/>
        <v>243443</v>
      </c>
      <c r="J538" s="11">
        <f t="shared" si="113"/>
        <v>36.544486381784814</v>
      </c>
      <c r="K538" s="11">
        <f t="shared" si="114"/>
        <v>36.544486381784814</v>
      </c>
    </row>
    <row r="539" spans="2:11" s="39" customFormat="1" ht="31.2" x14ac:dyDescent="0.3">
      <c r="B539" s="9" t="s">
        <v>146</v>
      </c>
      <c r="C539" s="27">
        <v>18</v>
      </c>
      <c r="D539" s="7">
        <v>0</v>
      </c>
      <c r="E539" s="8">
        <v>2123</v>
      </c>
      <c r="F539" s="2">
        <v>240</v>
      </c>
      <c r="G539" s="11">
        <v>666155.21</v>
      </c>
      <c r="H539" s="11">
        <v>666155.21</v>
      </c>
      <c r="I539" s="11">
        <v>243443</v>
      </c>
      <c r="J539" s="11">
        <f t="shared" si="113"/>
        <v>36.544486381784814</v>
      </c>
      <c r="K539" s="11">
        <f t="shared" si="114"/>
        <v>36.544486381784814</v>
      </c>
    </row>
    <row r="540" spans="2:11" s="39" customFormat="1" ht="93.6" x14ac:dyDescent="0.3">
      <c r="B540" s="9" t="s">
        <v>305</v>
      </c>
      <c r="C540" s="27">
        <v>18</v>
      </c>
      <c r="D540" s="7">
        <v>0</v>
      </c>
      <c r="E540" s="8">
        <v>5431</v>
      </c>
      <c r="F540" s="2"/>
      <c r="G540" s="11">
        <f t="shared" ref="G540:I541" si="116">G541</f>
        <v>1980000</v>
      </c>
      <c r="H540" s="11">
        <f t="shared" si="116"/>
        <v>1980000</v>
      </c>
      <c r="I540" s="11">
        <f t="shared" si="116"/>
        <v>0</v>
      </c>
      <c r="J540" s="11">
        <f t="shared" si="113"/>
        <v>0</v>
      </c>
      <c r="K540" s="11">
        <f t="shared" si="114"/>
        <v>0</v>
      </c>
    </row>
    <row r="541" spans="2:11" s="39" customFormat="1" ht="15.6" x14ac:dyDescent="0.3">
      <c r="B541" s="9" t="s">
        <v>90</v>
      </c>
      <c r="C541" s="27">
        <v>18</v>
      </c>
      <c r="D541" s="7">
        <v>0</v>
      </c>
      <c r="E541" s="8">
        <v>5431</v>
      </c>
      <c r="F541" s="2">
        <v>800</v>
      </c>
      <c r="G541" s="11">
        <f t="shared" si="116"/>
        <v>1980000</v>
      </c>
      <c r="H541" s="11">
        <f t="shared" si="116"/>
        <v>1980000</v>
      </c>
      <c r="I541" s="11">
        <f t="shared" si="116"/>
        <v>0</v>
      </c>
      <c r="J541" s="11">
        <f t="shared" si="113"/>
        <v>0</v>
      </c>
      <c r="K541" s="11">
        <f t="shared" si="114"/>
        <v>0</v>
      </c>
    </row>
    <row r="542" spans="2:11" s="39" customFormat="1" ht="46.8" x14ac:dyDescent="0.3">
      <c r="B542" s="9" t="s">
        <v>160</v>
      </c>
      <c r="C542" s="27">
        <v>18</v>
      </c>
      <c r="D542" s="7">
        <v>0</v>
      </c>
      <c r="E542" s="8">
        <v>5431</v>
      </c>
      <c r="F542" s="2">
        <v>810</v>
      </c>
      <c r="G542" s="11">
        <v>1980000</v>
      </c>
      <c r="H542" s="11">
        <v>1980000</v>
      </c>
      <c r="I542" s="11">
        <v>0</v>
      </c>
      <c r="J542" s="11">
        <f t="shared" si="113"/>
        <v>0</v>
      </c>
      <c r="K542" s="11">
        <f t="shared" si="114"/>
        <v>0</v>
      </c>
    </row>
    <row r="543" spans="2:11" s="39" customFormat="1" ht="62.4" x14ac:dyDescent="0.3">
      <c r="B543" s="9" t="s">
        <v>306</v>
      </c>
      <c r="C543" s="27">
        <v>18</v>
      </c>
      <c r="D543" s="7">
        <v>0</v>
      </c>
      <c r="E543" s="8">
        <v>7812</v>
      </c>
      <c r="F543" s="1"/>
      <c r="G543" s="11">
        <f t="shared" ref="G543:I544" si="117">G544</f>
        <v>20000</v>
      </c>
      <c r="H543" s="11">
        <f t="shared" si="117"/>
        <v>20000</v>
      </c>
      <c r="I543" s="11">
        <f t="shared" si="117"/>
        <v>0</v>
      </c>
      <c r="J543" s="11">
        <f t="shared" si="113"/>
        <v>0</v>
      </c>
      <c r="K543" s="11">
        <f t="shared" si="114"/>
        <v>0</v>
      </c>
    </row>
    <row r="544" spans="2:11" s="39" customFormat="1" ht="15.6" x14ac:dyDescent="0.3">
      <c r="B544" s="9" t="s">
        <v>90</v>
      </c>
      <c r="C544" s="27">
        <v>18</v>
      </c>
      <c r="D544" s="7">
        <v>0</v>
      </c>
      <c r="E544" s="8">
        <v>7812</v>
      </c>
      <c r="F544" s="1">
        <v>800</v>
      </c>
      <c r="G544" s="11">
        <f t="shared" si="117"/>
        <v>20000</v>
      </c>
      <c r="H544" s="11">
        <f t="shared" si="117"/>
        <v>20000</v>
      </c>
      <c r="I544" s="11">
        <f t="shared" si="117"/>
        <v>0</v>
      </c>
      <c r="J544" s="11">
        <f t="shared" si="113"/>
        <v>0</v>
      </c>
      <c r="K544" s="11">
        <f t="shared" si="114"/>
        <v>0</v>
      </c>
    </row>
    <row r="545" spans="2:11" s="39" customFormat="1" ht="46.8" x14ac:dyDescent="0.3">
      <c r="B545" s="9" t="s">
        <v>160</v>
      </c>
      <c r="C545" s="27">
        <v>18</v>
      </c>
      <c r="D545" s="7">
        <v>0</v>
      </c>
      <c r="E545" s="8">
        <v>7812</v>
      </c>
      <c r="F545" s="1">
        <v>810</v>
      </c>
      <c r="G545" s="11">
        <v>20000</v>
      </c>
      <c r="H545" s="11">
        <v>20000</v>
      </c>
      <c r="I545" s="11"/>
      <c r="J545" s="11">
        <f t="shared" si="113"/>
        <v>0</v>
      </c>
      <c r="K545" s="11">
        <f t="shared" si="114"/>
        <v>0</v>
      </c>
    </row>
    <row r="546" spans="2:11" s="39" customFormat="1" ht="46.8" x14ac:dyDescent="0.3">
      <c r="B546" s="6" t="s">
        <v>240</v>
      </c>
      <c r="C546" s="27">
        <v>19</v>
      </c>
      <c r="D546" s="7">
        <v>0</v>
      </c>
      <c r="E546" s="8">
        <v>0</v>
      </c>
      <c r="F546" s="2"/>
      <c r="G546" s="11">
        <f>G547</f>
        <v>1222000</v>
      </c>
      <c r="H546" s="11">
        <f>H547</f>
        <v>1222000</v>
      </c>
      <c r="I546" s="11">
        <f>I547</f>
        <v>519671.05</v>
      </c>
      <c r="J546" s="11">
        <f t="shared" si="113"/>
        <v>42.526272504091651</v>
      </c>
      <c r="K546" s="11">
        <f t="shared" si="114"/>
        <v>42.526272504091651</v>
      </c>
    </row>
    <row r="547" spans="2:11" s="39" customFormat="1" ht="93.6" x14ac:dyDescent="0.3">
      <c r="B547" s="6" t="s">
        <v>151</v>
      </c>
      <c r="C547" s="27">
        <v>19</v>
      </c>
      <c r="D547" s="7">
        <v>0</v>
      </c>
      <c r="E547" s="8">
        <v>2124</v>
      </c>
      <c r="F547" s="2"/>
      <c r="G547" s="11">
        <f>G548+G550</f>
        <v>1222000</v>
      </c>
      <c r="H547" s="11">
        <f>H548+H550</f>
        <v>1222000</v>
      </c>
      <c r="I547" s="11">
        <f>I548+I550</f>
        <v>519671.05</v>
      </c>
      <c r="J547" s="11">
        <f t="shared" si="113"/>
        <v>42.526272504091651</v>
      </c>
      <c r="K547" s="11">
        <f t="shared" si="114"/>
        <v>42.526272504091651</v>
      </c>
    </row>
    <row r="548" spans="2:11" s="39" customFormat="1" ht="62.4" x14ac:dyDescent="0.3">
      <c r="B548" s="9" t="s">
        <v>83</v>
      </c>
      <c r="C548" s="27">
        <v>19</v>
      </c>
      <c r="D548" s="7">
        <v>0</v>
      </c>
      <c r="E548" s="8">
        <v>2124</v>
      </c>
      <c r="F548" s="2">
        <v>100</v>
      </c>
      <c r="G548" s="11">
        <f>G549</f>
        <v>58000</v>
      </c>
      <c r="H548" s="11">
        <f>H549</f>
        <v>58000</v>
      </c>
      <c r="I548" s="11">
        <f>I549</f>
        <v>9500</v>
      </c>
      <c r="J548" s="11">
        <f t="shared" si="113"/>
        <v>16.379310344827587</v>
      </c>
      <c r="K548" s="11">
        <f t="shared" si="114"/>
        <v>16.379310344827587</v>
      </c>
    </row>
    <row r="549" spans="2:11" s="39" customFormat="1" ht="31.2" x14ac:dyDescent="0.3">
      <c r="B549" s="9" t="s">
        <v>8</v>
      </c>
      <c r="C549" s="27">
        <v>19</v>
      </c>
      <c r="D549" s="7">
        <v>0</v>
      </c>
      <c r="E549" s="8">
        <v>2124</v>
      </c>
      <c r="F549" s="2">
        <v>120</v>
      </c>
      <c r="G549" s="11">
        <v>58000</v>
      </c>
      <c r="H549" s="11">
        <v>58000</v>
      </c>
      <c r="I549" s="11">
        <v>9500</v>
      </c>
      <c r="J549" s="11">
        <f t="shared" si="113"/>
        <v>16.379310344827587</v>
      </c>
      <c r="K549" s="11">
        <f t="shared" si="114"/>
        <v>16.379310344827587</v>
      </c>
    </row>
    <row r="550" spans="2:11" s="39" customFormat="1" ht="31.2" x14ac:dyDescent="0.3">
      <c r="B550" s="9" t="s">
        <v>145</v>
      </c>
      <c r="C550" s="27">
        <v>19</v>
      </c>
      <c r="D550" s="7">
        <v>0</v>
      </c>
      <c r="E550" s="8">
        <v>2124</v>
      </c>
      <c r="F550" s="2">
        <v>200</v>
      </c>
      <c r="G550" s="11">
        <f>G551</f>
        <v>1164000</v>
      </c>
      <c r="H550" s="11">
        <f>H551</f>
        <v>1164000</v>
      </c>
      <c r="I550" s="11">
        <f>I551</f>
        <v>510171.05</v>
      </c>
      <c r="J550" s="11">
        <f t="shared" si="113"/>
        <v>43.82912800687285</v>
      </c>
      <c r="K550" s="11">
        <f t="shared" si="114"/>
        <v>43.82912800687285</v>
      </c>
    </row>
    <row r="551" spans="2:11" s="39" customFormat="1" ht="31.2" x14ac:dyDescent="0.3">
      <c r="B551" s="9" t="s">
        <v>146</v>
      </c>
      <c r="C551" s="27">
        <v>19</v>
      </c>
      <c r="D551" s="7">
        <v>0</v>
      </c>
      <c r="E551" s="8">
        <v>2124</v>
      </c>
      <c r="F551" s="2">
        <v>240</v>
      </c>
      <c r="G551" s="11">
        <v>1164000</v>
      </c>
      <c r="H551" s="11">
        <v>1164000</v>
      </c>
      <c r="I551" s="11">
        <v>510171.05</v>
      </c>
      <c r="J551" s="11">
        <f t="shared" si="113"/>
        <v>43.82912800687285</v>
      </c>
      <c r="K551" s="11">
        <f t="shared" si="114"/>
        <v>43.82912800687285</v>
      </c>
    </row>
    <row r="552" spans="2:11" s="39" customFormat="1" ht="31.2" x14ac:dyDescent="0.3">
      <c r="B552" s="6" t="s">
        <v>152</v>
      </c>
      <c r="C552" s="27">
        <v>20</v>
      </c>
      <c r="D552" s="7">
        <v>0</v>
      </c>
      <c r="E552" s="8">
        <v>0</v>
      </c>
      <c r="F552" s="2"/>
      <c r="G552" s="11">
        <f>G553+G556+G562+G565+G568+G559</f>
        <v>80993700</v>
      </c>
      <c r="H552" s="11">
        <f>H553+H556+H562+H565+H568+H559</f>
        <v>80993700</v>
      </c>
      <c r="I552" s="11">
        <f>I553+I556+I562+I565+I568+I559</f>
        <v>36914836.390000001</v>
      </c>
      <c r="J552" s="11">
        <f t="shared" si="113"/>
        <v>45.577416996630603</v>
      </c>
      <c r="K552" s="11">
        <f t="shared" si="114"/>
        <v>45.577416996630603</v>
      </c>
    </row>
    <row r="553" spans="2:11" s="39" customFormat="1" ht="46.8" x14ac:dyDescent="0.3">
      <c r="B553" s="6" t="s">
        <v>153</v>
      </c>
      <c r="C553" s="27">
        <v>20</v>
      </c>
      <c r="D553" s="7">
        <v>0</v>
      </c>
      <c r="E553" s="8">
        <v>2125</v>
      </c>
      <c r="F553" s="2"/>
      <c r="G553" s="11">
        <f t="shared" ref="G553:I554" si="118">G554</f>
        <v>11057802.09</v>
      </c>
      <c r="H553" s="11">
        <f t="shared" si="118"/>
        <v>11057802.09</v>
      </c>
      <c r="I553" s="11">
        <f t="shared" si="118"/>
        <v>7847024.71</v>
      </c>
      <c r="J553" s="11">
        <f t="shared" si="113"/>
        <v>70.963692839975579</v>
      </c>
      <c r="K553" s="11">
        <f t="shared" si="114"/>
        <v>70.963692839975579</v>
      </c>
    </row>
    <row r="554" spans="2:11" s="39" customFormat="1" ht="31.2" x14ac:dyDescent="0.3">
      <c r="B554" s="9" t="s">
        <v>145</v>
      </c>
      <c r="C554" s="27">
        <v>20</v>
      </c>
      <c r="D554" s="7">
        <v>0</v>
      </c>
      <c r="E554" s="8">
        <v>2125</v>
      </c>
      <c r="F554" s="2">
        <v>200</v>
      </c>
      <c r="G554" s="11">
        <f t="shared" si="118"/>
        <v>11057802.09</v>
      </c>
      <c r="H554" s="11">
        <f t="shared" si="118"/>
        <v>11057802.09</v>
      </c>
      <c r="I554" s="11">
        <f t="shared" si="118"/>
        <v>7847024.71</v>
      </c>
      <c r="J554" s="11">
        <f t="shared" si="113"/>
        <v>70.963692839975579</v>
      </c>
      <c r="K554" s="11">
        <f t="shared" si="114"/>
        <v>70.963692839975579</v>
      </c>
    </row>
    <row r="555" spans="2:11" s="39" customFormat="1" ht="31.2" x14ac:dyDescent="0.3">
      <c r="B555" s="9" t="s">
        <v>146</v>
      </c>
      <c r="C555" s="27">
        <v>20</v>
      </c>
      <c r="D555" s="7">
        <v>0</v>
      </c>
      <c r="E555" s="8">
        <v>2125</v>
      </c>
      <c r="F555" s="2">
        <v>240</v>
      </c>
      <c r="G555" s="11">
        <v>11057802.09</v>
      </c>
      <c r="H555" s="11">
        <v>11057802.09</v>
      </c>
      <c r="I555" s="11">
        <v>7847024.71</v>
      </c>
      <c r="J555" s="11">
        <f t="shared" si="113"/>
        <v>70.963692839975579</v>
      </c>
      <c r="K555" s="11">
        <f t="shared" si="114"/>
        <v>70.963692839975579</v>
      </c>
    </row>
    <row r="556" spans="2:11" s="39" customFormat="1" ht="93.6" x14ac:dyDescent="0.3">
      <c r="B556" s="6" t="s">
        <v>154</v>
      </c>
      <c r="C556" s="27">
        <v>20</v>
      </c>
      <c r="D556" s="7">
        <v>0</v>
      </c>
      <c r="E556" s="8">
        <v>2126</v>
      </c>
      <c r="F556" s="2"/>
      <c r="G556" s="11">
        <f t="shared" ref="G556:I557" si="119">G557</f>
        <v>34960897.909999996</v>
      </c>
      <c r="H556" s="11">
        <f t="shared" si="119"/>
        <v>34960897.909999996</v>
      </c>
      <c r="I556" s="11">
        <f t="shared" si="119"/>
        <v>4502574.46</v>
      </c>
      <c r="J556" s="11">
        <f t="shared" si="113"/>
        <v>12.878886782573487</v>
      </c>
      <c r="K556" s="11">
        <f t="shared" si="114"/>
        <v>12.878886782573487</v>
      </c>
    </row>
    <row r="557" spans="2:11" s="39" customFormat="1" ht="31.2" x14ac:dyDescent="0.3">
      <c r="B557" s="9" t="s">
        <v>145</v>
      </c>
      <c r="C557" s="27">
        <v>20</v>
      </c>
      <c r="D557" s="7">
        <v>0</v>
      </c>
      <c r="E557" s="8">
        <v>2126</v>
      </c>
      <c r="F557" s="2">
        <v>200</v>
      </c>
      <c r="G557" s="11">
        <f t="shared" si="119"/>
        <v>34960897.909999996</v>
      </c>
      <c r="H557" s="11">
        <f t="shared" si="119"/>
        <v>34960897.909999996</v>
      </c>
      <c r="I557" s="11">
        <f t="shared" si="119"/>
        <v>4502574.46</v>
      </c>
      <c r="J557" s="11">
        <f t="shared" si="113"/>
        <v>12.878886782573487</v>
      </c>
      <c r="K557" s="11">
        <f t="shared" si="114"/>
        <v>12.878886782573487</v>
      </c>
    </row>
    <row r="558" spans="2:11" s="39" customFormat="1" ht="31.2" x14ac:dyDescent="0.3">
      <c r="B558" s="9" t="s">
        <v>146</v>
      </c>
      <c r="C558" s="27">
        <v>20</v>
      </c>
      <c r="D558" s="7">
        <v>0</v>
      </c>
      <c r="E558" s="8">
        <v>2126</v>
      </c>
      <c r="F558" s="2">
        <v>240</v>
      </c>
      <c r="G558" s="11">
        <v>34960897.909999996</v>
      </c>
      <c r="H558" s="11">
        <v>34960897.909999996</v>
      </c>
      <c r="I558" s="11">
        <v>4502574.46</v>
      </c>
      <c r="J558" s="11">
        <f t="shared" si="113"/>
        <v>12.878886782573487</v>
      </c>
      <c r="K558" s="11">
        <f t="shared" si="114"/>
        <v>12.878886782573487</v>
      </c>
    </row>
    <row r="559" spans="2:11" s="39" customFormat="1" ht="46.8" x14ac:dyDescent="0.3">
      <c r="B559" s="9" t="s">
        <v>96</v>
      </c>
      <c r="C559" s="27">
        <v>20</v>
      </c>
      <c r="D559" s="7">
        <v>0</v>
      </c>
      <c r="E559" s="8">
        <v>4207</v>
      </c>
      <c r="F559" s="2"/>
      <c r="G559" s="11">
        <f t="shared" ref="G559:I560" si="120">G560</f>
        <v>8600000</v>
      </c>
      <c r="H559" s="11">
        <f t="shared" si="120"/>
        <v>8600000</v>
      </c>
      <c r="I559" s="11">
        <f t="shared" si="120"/>
        <v>8532046</v>
      </c>
      <c r="J559" s="11">
        <f t="shared" si="113"/>
        <v>99.209837209302322</v>
      </c>
      <c r="K559" s="11">
        <f t="shared" si="114"/>
        <v>99.209837209302322</v>
      </c>
    </row>
    <row r="560" spans="2:11" s="39" customFormat="1" ht="31.2" x14ac:dyDescent="0.3">
      <c r="B560" s="9" t="s">
        <v>48</v>
      </c>
      <c r="C560" s="27">
        <v>20</v>
      </c>
      <c r="D560" s="7">
        <v>0</v>
      </c>
      <c r="E560" s="8">
        <v>4207</v>
      </c>
      <c r="F560" s="2">
        <v>400</v>
      </c>
      <c r="G560" s="11">
        <f t="shared" si="120"/>
        <v>8600000</v>
      </c>
      <c r="H560" s="11">
        <f t="shared" si="120"/>
        <v>8600000</v>
      </c>
      <c r="I560" s="11">
        <f t="shared" si="120"/>
        <v>8532046</v>
      </c>
      <c r="J560" s="11">
        <f t="shared" si="113"/>
        <v>99.209837209302322</v>
      </c>
      <c r="K560" s="11">
        <f t="shared" si="114"/>
        <v>99.209837209302322</v>
      </c>
    </row>
    <row r="561" spans="2:11" s="39" customFormat="1" ht="15.6" x14ac:dyDescent="0.3">
      <c r="B561" s="9" t="s">
        <v>49</v>
      </c>
      <c r="C561" s="27">
        <v>20</v>
      </c>
      <c r="D561" s="7">
        <v>0</v>
      </c>
      <c r="E561" s="8">
        <v>4207</v>
      </c>
      <c r="F561" s="2">
        <v>410</v>
      </c>
      <c r="G561" s="11">
        <v>8600000</v>
      </c>
      <c r="H561" s="11">
        <v>8600000</v>
      </c>
      <c r="I561" s="11">
        <v>8532046</v>
      </c>
      <c r="J561" s="11">
        <f t="shared" si="113"/>
        <v>99.209837209302322</v>
      </c>
      <c r="K561" s="11">
        <f t="shared" si="114"/>
        <v>99.209837209302322</v>
      </c>
    </row>
    <row r="562" spans="2:11" s="39" customFormat="1" ht="62.4" x14ac:dyDescent="0.3">
      <c r="B562" s="6" t="s">
        <v>176</v>
      </c>
      <c r="C562" s="27">
        <v>20</v>
      </c>
      <c r="D562" s="7">
        <v>0</v>
      </c>
      <c r="E562" s="8">
        <v>7807</v>
      </c>
      <c r="F562" s="2"/>
      <c r="G562" s="11">
        <f t="shared" ref="G562:I563" si="121">G563</f>
        <v>18345000</v>
      </c>
      <c r="H562" s="11">
        <f t="shared" si="121"/>
        <v>18345000</v>
      </c>
      <c r="I562" s="11">
        <f t="shared" si="121"/>
        <v>10102510.199999999</v>
      </c>
      <c r="J562" s="11">
        <f t="shared" si="113"/>
        <v>55.06955682747342</v>
      </c>
      <c r="K562" s="11">
        <f t="shared" si="114"/>
        <v>55.06955682747342</v>
      </c>
    </row>
    <row r="563" spans="2:11" s="39" customFormat="1" ht="15.6" x14ac:dyDescent="0.3">
      <c r="B563" s="9" t="s">
        <v>90</v>
      </c>
      <c r="C563" s="27">
        <v>20</v>
      </c>
      <c r="D563" s="7">
        <v>0</v>
      </c>
      <c r="E563" s="8">
        <v>7807</v>
      </c>
      <c r="F563" s="2">
        <v>800</v>
      </c>
      <c r="G563" s="11">
        <f t="shared" si="121"/>
        <v>18345000</v>
      </c>
      <c r="H563" s="11">
        <f t="shared" si="121"/>
        <v>18345000</v>
      </c>
      <c r="I563" s="11">
        <f t="shared" si="121"/>
        <v>10102510.199999999</v>
      </c>
      <c r="J563" s="11">
        <f t="shared" si="113"/>
        <v>55.06955682747342</v>
      </c>
      <c r="K563" s="11">
        <f t="shared" si="114"/>
        <v>55.06955682747342</v>
      </c>
    </row>
    <row r="564" spans="2:11" s="39" customFormat="1" ht="46.8" x14ac:dyDescent="0.3">
      <c r="B564" s="9" t="s">
        <v>160</v>
      </c>
      <c r="C564" s="27">
        <v>20</v>
      </c>
      <c r="D564" s="7">
        <v>0</v>
      </c>
      <c r="E564" s="8">
        <v>7807</v>
      </c>
      <c r="F564" s="1">
        <v>810</v>
      </c>
      <c r="G564" s="11">
        <v>18345000</v>
      </c>
      <c r="H564" s="11">
        <v>18345000</v>
      </c>
      <c r="I564" s="11">
        <v>10102510.199999999</v>
      </c>
      <c r="J564" s="11">
        <f t="shared" si="113"/>
        <v>55.06955682747342</v>
      </c>
      <c r="K564" s="11">
        <f t="shared" si="114"/>
        <v>55.06955682747342</v>
      </c>
    </row>
    <row r="565" spans="2:11" s="39" customFormat="1" ht="62.4" x14ac:dyDescent="0.3">
      <c r="B565" s="6" t="s">
        <v>177</v>
      </c>
      <c r="C565" s="27">
        <v>20</v>
      </c>
      <c r="D565" s="7">
        <v>0</v>
      </c>
      <c r="E565" s="8">
        <v>7808</v>
      </c>
      <c r="F565" s="2"/>
      <c r="G565" s="11">
        <f t="shared" ref="G565:I566" si="122">G566</f>
        <v>3993000</v>
      </c>
      <c r="H565" s="11">
        <f t="shared" si="122"/>
        <v>3993000</v>
      </c>
      <c r="I565" s="11">
        <f t="shared" si="122"/>
        <v>2479683.02</v>
      </c>
      <c r="J565" s="11">
        <f t="shared" si="113"/>
        <v>62.100751815677434</v>
      </c>
      <c r="K565" s="11">
        <f t="shared" si="114"/>
        <v>62.100751815677434</v>
      </c>
    </row>
    <row r="566" spans="2:11" s="39" customFormat="1" ht="15.6" x14ac:dyDescent="0.3">
      <c r="B566" s="9" t="s">
        <v>90</v>
      </c>
      <c r="C566" s="27">
        <v>20</v>
      </c>
      <c r="D566" s="7">
        <v>0</v>
      </c>
      <c r="E566" s="8">
        <v>7808</v>
      </c>
      <c r="F566" s="2">
        <v>800</v>
      </c>
      <c r="G566" s="11">
        <f t="shared" si="122"/>
        <v>3993000</v>
      </c>
      <c r="H566" s="11">
        <f t="shared" si="122"/>
        <v>3993000</v>
      </c>
      <c r="I566" s="11">
        <f t="shared" si="122"/>
        <v>2479683.02</v>
      </c>
      <c r="J566" s="11">
        <f t="shared" si="113"/>
        <v>62.100751815677434</v>
      </c>
      <c r="K566" s="11">
        <f t="shared" si="114"/>
        <v>62.100751815677434</v>
      </c>
    </row>
    <row r="567" spans="2:11" s="39" customFormat="1" ht="46.8" x14ac:dyDescent="0.3">
      <c r="B567" s="9" t="s">
        <v>160</v>
      </c>
      <c r="C567" s="27">
        <v>20</v>
      </c>
      <c r="D567" s="7">
        <v>0</v>
      </c>
      <c r="E567" s="8">
        <v>7808</v>
      </c>
      <c r="F567" s="1">
        <v>810</v>
      </c>
      <c r="G567" s="11">
        <v>3993000</v>
      </c>
      <c r="H567" s="11">
        <v>3993000</v>
      </c>
      <c r="I567" s="11">
        <v>2479683.02</v>
      </c>
      <c r="J567" s="11">
        <f t="shared" si="113"/>
        <v>62.100751815677434</v>
      </c>
      <c r="K567" s="11">
        <f t="shared" si="114"/>
        <v>62.100751815677434</v>
      </c>
    </row>
    <row r="568" spans="2:11" s="39" customFormat="1" ht="78" x14ac:dyDescent="0.3">
      <c r="B568" s="6" t="s">
        <v>172</v>
      </c>
      <c r="C568" s="27">
        <v>20</v>
      </c>
      <c r="D568" s="7">
        <v>0</v>
      </c>
      <c r="E568" s="8">
        <v>7809</v>
      </c>
      <c r="F568" s="2"/>
      <c r="G568" s="11">
        <f t="shared" ref="G568:I569" si="123">G569</f>
        <v>4037000</v>
      </c>
      <c r="H568" s="11">
        <f t="shared" si="123"/>
        <v>4037000</v>
      </c>
      <c r="I568" s="11">
        <f t="shared" si="123"/>
        <v>3450998</v>
      </c>
      <c r="J568" s="11">
        <f t="shared" si="113"/>
        <v>85.484220956155568</v>
      </c>
      <c r="K568" s="11">
        <f t="shared" si="114"/>
        <v>85.484220956155568</v>
      </c>
    </row>
    <row r="569" spans="2:11" s="39" customFormat="1" ht="15.6" x14ac:dyDescent="0.3">
      <c r="B569" s="9" t="s">
        <v>90</v>
      </c>
      <c r="C569" s="27">
        <v>20</v>
      </c>
      <c r="D569" s="7">
        <v>0</v>
      </c>
      <c r="E569" s="8">
        <v>7809</v>
      </c>
      <c r="F569" s="2">
        <v>800</v>
      </c>
      <c r="G569" s="11">
        <f t="shared" si="123"/>
        <v>4037000</v>
      </c>
      <c r="H569" s="11">
        <f t="shared" si="123"/>
        <v>4037000</v>
      </c>
      <c r="I569" s="11">
        <f t="shared" si="123"/>
        <v>3450998</v>
      </c>
      <c r="J569" s="11">
        <f t="shared" si="113"/>
        <v>85.484220956155568</v>
      </c>
      <c r="K569" s="11">
        <f t="shared" si="114"/>
        <v>85.484220956155568</v>
      </c>
    </row>
    <row r="570" spans="2:11" s="39" customFormat="1" ht="46.8" x14ac:dyDescent="0.3">
      <c r="B570" s="9" t="s">
        <v>160</v>
      </c>
      <c r="C570" s="27">
        <v>20</v>
      </c>
      <c r="D570" s="7">
        <v>0</v>
      </c>
      <c r="E570" s="8">
        <v>7809</v>
      </c>
      <c r="F570" s="1">
        <v>810</v>
      </c>
      <c r="G570" s="11">
        <v>4037000</v>
      </c>
      <c r="H570" s="11">
        <v>4037000</v>
      </c>
      <c r="I570" s="11">
        <v>3450998</v>
      </c>
      <c r="J570" s="11">
        <f t="shared" si="113"/>
        <v>85.484220956155568</v>
      </c>
      <c r="K570" s="11">
        <f t="shared" si="114"/>
        <v>85.484220956155568</v>
      </c>
    </row>
    <row r="571" spans="2:11" s="39" customFormat="1" ht="15.6" x14ac:dyDescent="0.3">
      <c r="B571" s="6" t="s">
        <v>203</v>
      </c>
      <c r="C571" s="27">
        <v>40</v>
      </c>
      <c r="D571" s="7">
        <v>0</v>
      </c>
      <c r="E571" s="8">
        <v>0</v>
      </c>
      <c r="F571" s="2"/>
      <c r="G571" s="11">
        <f>G572+G619+G628</f>
        <v>416694410.18000001</v>
      </c>
      <c r="H571" s="11">
        <f>H572+H619+H628</f>
        <v>416694410.18000001</v>
      </c>
      <c r="I571" s="11">
        <f>I572+I619+I628</f>
        <v>290737104.58000004</v>
      </c>
      <c r="J571" s="11">
        <f t="shared" si="113"/>
        <v>69.772259352941632</v>
      </c>
      <c r="K571" s="11">
        <f t="shared" si="114"/>
        <v>69.772259352941632</v>
      </c>
    </row>
    <row r="572" spans="2:11" s="39" customFormat="1" ht="31.2" x14ac:dyDescent="0.3">
      <c r="B572" s="6" t="s">
        <v>204</v>
      </c>
      <c r="C572" s="27">
        <v>40</v>
      </c>
      <c r="D572" s="7">
        <v>1</v>
      </c>
      <c r="E572" s="8">
        <v>0</v>
      </c>
      <c r="F572" s="2"/>
      <c r="G572" s="11">
        <f>G573+G580+G583+G591+G594+G597+G600+G609+G614</f>
        <v>310242311</v>
      </c>
      <c r="H572" s="11">
        <f>H573+H580+H583+H591+H594+H597+H600+H609+H614</f>
        <v>310242311</v>
      </c>
      <c r="I572" s="11">
        <f>I573+I580+I583+I591+I594+I597+I600+I609+I614</f>
        <v>224086261.82000002</v>
      </c>
      <c r="J572" s="11">
        <f t="shared" si="113"/>
        <v>72.229432889958076</v>
      </c>
      <c r="K572" s="11">
        <f t="shared" si="114"/>
        <v>72.229432889958076</v>
      </c>
    </row>
    <row r="573" spans="2:11" s="39" customFormat="1" ht="62.4" x14ac:dyDescent="0.3">
      <c r="B573" s="6" t="s">
        <v>205</v>
      </c>
      <c r="C573" s="27">
        <v>40</v>
      </c>
      <c r="D573" s="7">
        <v>1</v>
      </c>
      <c r="E573" s="8">
        <v>59</v>
      </c>
      <c r="F573" s="2"/>
      <c r="G573" s="11">
        <f>G574+G576+G578</f>
        <v>49910700</v>
      </c>
      <c r="H573" s="11">
        <f>H574+H576+H578</f>
        <v>49910700</v>
      </c>
      <c r="I573" s="11">
        <f>I574+I576+I578</f>
        <v>40814719.259999998</v>
      </c>
      <c r="J573" s="11">
        <f t="shared" si="113"/>
        <v>81.775489544326163</v>
      </c>
      <c r="K573" s="11">
        <f t="shared" si="114"/>
        <v>81.775489544326163</v>
      </c>
    </row>
    <row r="574" spans="2:11" s="39" customFormat="1" ht="62.4" x14ac:dyDescent="0.3">
      <c r="B574" s="9" t="s">
        <v>83</v>
      </c>
      <c r="C574" s="27">
        <v>40</v>
      </c>
      <c r="D574" s="7">
        <v>1</v>
      </c>
      <c r="E574" s="8">
        <v>59</v>
      </c>
      <c r="F574" s="2">
        <v>100</v>
      </c>
      <c r="G574" s="11">
        <f>G575</f>
        <v>39473100</v>
      </c>
      <c r="H574" s="11">
        <f>H575</f>
        <v>39473100</v>
      </c>
      <c r="I574" s="11">
        <f>I575</f>
        <v>34937719.07</v>
      </c>
      <c r="J574" s="11">
        <f t="shared" si="113"/>
        <v>88.510198261600934</v>
      </c>
      <c r="K574" s="11">
        <f t="shared" si="114"/>
        <v>88.510198261600934</v>
      </c>
    </row>
    <row r="575" spans="2:11" s="39" customFormat="1" ht="15.6" x14ac:dyDescent="0.3">
      <c r="B575" s="9" t="s">
        <v>84</v>
      </c>
      <c r="C575" s="27">
        <v>40</v>
      </c>
      <c r="D575" s="7">
        <v>1</v>
      </c>
      <c r="E575" s="8">
        <v>59</v>
      </c>
      <c r="F575" s="2">
        <v>110</v>
      </c>
      <c r="G575" s="11">
        <f>39077100+396000</f>
        <v>39473100</v>
      </c>
      <c r="H575" s="11">
        <f>39077100+396000</f>
        <v>39473100</v>
      </c>
      <c r="I575" s="11">
        <f>34541900.21+395818.86</f>
        <v>34937719.07</v>
      </c>
      <c r="J575" s="11">
        <f t="shared" si="113"/>
        <v>88.510198261600934</v>
      </c>
      <c r="K575" s="11">
        <f t="shared" si="114"/>
        <v>88.510198261600934</v>
      </c>
    </row>
    <row r="576" spans="2:11" s="39" customFormat="1" ht="31.2" x14ac:dyDescent="0.3">
      <c r="B576" s="9" t="s">
        <v>145</v>
      </c>
      <c r="C576" s="27">
        <v>40</v>
      </c>
      <c r="D576" s="7">
        <v>1</v>
      </c>
      <c r="E576" s="8">
        <v>59</v>
      </c>
      <c r="F576" s="2">
        <v>200</v>
      </c>
      <c r="G576" s="11">
        <f>G577</f>
        <v>10210650</v>
      </c>
      <c r="H576" s="11">
        <f>H577</f>
        <v>10210650</v>
      </c>
      <c r="I576" s="11">
        <f>I577</f>
        <v>5696510.1900000004</v>
      </c>
      <c r="J576" s="11">
        <f t="shared" si="113"/>
        <v>55.789887911151595</v>
      </c>
      <c r="K576" s="11">
        <f t="shared" si="114"/>
        <v>55.789887911151595</v>
      </c>
    </row>
    <row r="577" spans="2:11" s="39" customFormat="1" ht="31.2" x14ac:dyDescent="0.3">
      <c r="B577" s="9" t="s">
        <v>146</v>
      </c>
      <c r="C577" s="27">
        <v>40</v>
      </c>
      <c r="D577" s="7">
        <v>1</v>
      </c>
      <c r="E577" s="8">
        <v>59</v>
      </c>
      <c r="F577" s="2">
        <v>240</v>
      </c>
      <c r="G577" s="11">
        <v>10210650</v>
      </c>
      <c r="H577" s="11">
        <v>10210650</v>
      </c>
      <c r="I577" s="11">
        <v>5696510.1900000004</v>
      </c>
      <c r="J577" s="11">
        <f t="shared" si="113"/>
        <v>55.789887911151595</v>
      </c>
      <c r="K577" s="11">
        <f t="shared" si="114"/>
        <v>55.789887911151595</v>
      </c>
    </row>
    <row r="578" spans="2:11" s="39" customFormat="1" ht="15.6" x14ac:dyDescent="0.3">
      <c r="B578" s="9" t="s">
        <v>90</v>
      </c>
      <c r="C578" s="27">
        <v>40</v>
      </c>
      <c r="D578" s="7">
        <v>1</v>
      </c>
      <c r="E578" s="8">
        <v>59</v>
      </c>
      <c r="F578" s="2">
        <v>800</v>
      </c>
      <c r="G578" s="11">
        <f>G579</f>
        <v>226950</v>
      </c>
      <c r="H578" s="11">
        <f>H579</f>
        <v>226950</v>
      </c>
      <c r="I578" s="11">
        <f>I579</f>
        <v>180490</v>
      </c>
      <c r="J578" s="11">
        <f t="shared" si="113"/>
        <v>79.528530513328931</v>
      </c>
      <c r="K578" s="11">
        <f t="shared" si="114"/>
        <v>79.528530513328931</v>
      </c>
    </row>
    <row r="579" spans="2:11" s="39" customFormat="1" ht="15.6" x14ac:dyDescent="0.3">
      <c r="B579" s="6" t="s">
        <v>91</v>
      </c>
      <c r="C579" s="27">
        <v>40</v>
      </c>
      <c r="D579" s="7">
        <v>1</v>
      </c>
      <c r="E579" s="8">
        <v>59</v>
      </c>
      <c r="F579" s="2">
        <v>850</v>
      </c>
      <c r="G579" s="11">
        <f>80950+146000</f>
        <v>226950</v>
      </c>
      <c r="H579" s="11">
        <f>80950+146000</f>
        <v>226950</v>
      </c>
      <c r="I579" s="11">
        <f>80950+99540</f>
        <v>180490</v>
      </c>
      <c r="J579" s="11">
        <f t="shared" si="113"/>
        <v>79.528530513328931</v>
      </c>
      <c r="K579" s="11">
        <f t="shared" si="114"/>
        <v>79.528530513328931</v>
      </c>
    </row>
    <row r="580" spans="2:11" s="39" customFormat="1" ht="62.4" x14ac:dyDescent="0.3">
      <c r="B580" s="6" t="s">
        <v>206</v>
      </c>
      <c r="C580" s="27">
        <v>40</v>
      </c>
      <c r="D580" s="7">
        <v>1</v>
      </c>
      <c r="E580" s="8">
        <v>203</v>
      </c>
      <c r="F580" s="2"/>
      <c r="G580" s="11">
        <f t="shared" ref="G580:I581" si="124">G581</f>
        <v>3855800</v>
      </c>
      <c r="H580" s="11">
        <f t="shared" si="124"/>
        <v>3855800</v>
      </c>
      <c r="I580" s="11">
        <f t="shared" si="124"/>
        <v>3225371.41</v>
      </c>
      <c r="J580" s="11">
        <f t="shared" si="113"/>
        <v>83.649862804087348</v>
      </c>
      <c r="K580" s="11">
        <f t="shared" si="114"/>
        <v>83.649862804087348</v>
      </c>
    </row>
    <row r="581" spans="2:11" s="39" customFormat="1" ht="62.4" x14ac:dyDescent="0.3">
      <c r="B581" s="9" t="s">
        <v>83</v>
      </c>
      <c r="C581" s="27">
        <v>40</v>
      </c>
      <c r="D581" s="7">
        <v>1</v>
      </c>
      <c r="E581" s="8">
        <v>203</v>
      </c>
      <c r="F581" s="2">
        <v>100</v>
      </c>
      <c r="G581" s="11">
        <f t="shared" si="124"/>
        <v>3855800</v>
      </c>
      <c r="H581" s="11">
        <f t="shared" si="124"/>
        <v>3855800</v>
      </c>
      <c r="I581" s="11">
        <f t="shared" si="124"/>
        <v>3225371.41</v>
      </c>
      <c r="J581" s="11">
        <f t="shared" si="113"/>
        <v>83.649862804087348</v>
      </c>
      <c r="K581" s="11">
        <f t="shared" si="114"/>
        <v>83.649862804087348</v>
      </c>
    </row>
    <row r="582" spans="2:11" s="39" customFormat="1" ht="31.2" x14ac:dyDescent="0.3">
      <c r="B582" s="9" t="s">
        <v>8</v>
      </c>
      <c r="C582" s="27">
        <v>40</v>
      </c>
      <c r="D582" s="7">
        <v>1</v>
      </c>
      <c r="E582" s="8">
        <v>203</v>
      </c>
      <c r="F582" s="2">
        <v>120</v>
      </c>
      <c r="G582" s="11">
        <v>3855800</v>
      </c>
      <c r="H582" s="11">
        <v>3855800</v>
      </c>
      <c r="I582" s="11">
        <v>3225371.41</v>
      </c>
      <c r="J582" s="11">
        <f t="shared" si="113"/>
        <v>83.649862804087348</v>
      </c>
      <c r="K582" s="11">
        <f t="shared" si="114"/>
        <v>83.649862804087348</v>
      </c>
    </row>
    <row r="583" spans="2:11" s="39" customFormat="1" ht="62.4" x14ac:dyDescent="0.3">
      <c r="B583" s="6" t="s">
        <v>108</v>
      </c>
      <c r="C583" s="27">
        <v>40</v>
      </c>
      <c r="D583" s="7">
        <v>1</v>
      </c>
      <c r="E583" s="8">
        <v>204</v>
      </c>
      <c r="F583" s="2"/>
      <c r="G583" s="11">
        <f>G584+G586+G588</f>
        <v>223590572.59999999</v>
      </c>
      <c r="H583" s="11">
        <f>H584+H586+H588</f>
        <v>223590572.59999999</v>
      </c>
      <c r="I583" s="11">
        <f>I584+I586+I588</f>
        <v>158834738.83000001</v>
      </c>
      <c r="J583" s="11">
        <f t="shared" si="113"/>
        <v>71.038209251403842</v>
      </c>
      <c r="K583" s="11">
        <f t="shared" si="114"/>
        <v>71.038209251403842</v>
      </c>
    </row>
    <row r="584" spans="2:11" s="39" customFormat="1" ht="62.4" x14ac:dyDescent="0.3">
      <c r="B584" s="9" t="s">
        <v>83</v>
      </c>
      <c r="C584" s="27">
        <v>40</v>
      </c>
      <c r="D584" s="7">
        <v>1</v>
      </c>
      <c r="E584" s="8">
        <v>204</v>
      </c>
      <c r="F584" s="2">
        <v>100</v>
      </c>
      <c r="G584" s="11">
        <f>G585</f>
        <v>198945472</v>
      </c>
      <c r="H584" s="11">
        <f>H585</f>
        <v>198945472</v>
      </c>
      <c r="I584" s="11">
        <f>I585</f>
        <v>144723443.67000002</v>
      </c>
      <c r="J584" s="11">
        <f t="shared" si="113"/>
        <v>72.745281516133232</v>
      </c>
      <c r="K584" s="11">
        <f t="shared" si="114"/>
        <v>72.745281516133232</v>
      </c>
    </row>
    <row r="585" spans="2:11" s="39" customFormat="1" ht="31.2" x14ac:dyDescent="0.3">
      <c r="B585" s="9" t="s">
        <v>8</v>
      </c>
      <c r="C585" s="27">
        <v>40</v>
      </c>
      <c r="D585" s="7">
        <v>1</v>
      </c>
      <c r="E585" s="8">
        <v>204</v>
      </c>
      <c r="F585" s="2">
        <v>120</v>
      </c>
      <c r="G585" s="11">
        <f>197957978+987494</f>
        <v>198945472</v>
      </c>
      <c r="H585" s="11">
        <f>197957978+987494</f>
        <v>198945472</v>
      </c>
      <c r="I585" s="11">
        <f>144259669.77+463773.9</f>
        <v>144723443.67000002</v>
      </c>
      <c r="J585" s="11">
        <f t="shared" si="113"/>
        <v>72.745281516133232</v>
      </c>
      <c r="K585" s="11">
        <f t="shared" si="114"/>
        <v>72.745281516133232</v>
      </c>
    </row>
    <row r="586" spans="2:11" s="39" customFormat="1" ht="31.2" x14ac:dyDescent="0.3">
      <c r="B586" s="9" t="s">
        <v>145</v>
      </c>
      <c r="C586" s="27">
        <v>40</v>
      </c>
      <c r="D586" s="7">
        <v>1</v>
      </c>
      <c r="E586" s="8">
        <v>204</v>
      </c>
      <c r="F586" s="2">
        <v>200</v>
      </c>
      <c r="G586" s="11">
        <f>G587</f>
        <v>21763783</v>
      </c>
      <c r="H586" s="11">
        <f>H587</f>
        <v>21763783</v>
      </c>
      <c r="I586" s="11">
        <f>I587</f>
        <v>11355981.560000001</v>
      </c>
      <c r="J586" s="11">
        <f t="shared" si="113"/>
        <v>52.178343994699816</v>
      </c>
      <c r="K586" s="11">
        <f t="shared" si="114"/>
        <v>52.178343994699816</v>
      </c>
    </row>
    <row r="587" spans="2:11" s="39" customFormat="1" ht="31.2" x14ac:dyDescent="0.3">
      <c r="B587" s="9" t="s">
        <v>146</v>
      </c>
      <c r="C587" s="27">
        <v>40</v>
      </c>
      <c r="D587" s="7">
        <v>1</v>
      </c>
      <c r="E587" s="8">
        <v>204</v>
      </c>
      <c r="F587" s="2">
        <v>240</v>
      </c>
      <c r="G587" s="11">
        <f>82000+21681783</f>
        <v>21763783</v>
      </c>
      <c r="H587" s="11">
        <f>82000+21681783</f>
        <v>21763783</v>
      </c>
      <c r="I587" s="11">
        <f>11355981.56</f>
        <v>11355981.560000001</v>
      </c>
      <c r="J587" s="11">
        <f t="shared" si="113"/>
        <v>52.178343994699816</v>
      </c>
      <c r="K587" s="11">
        <f t="shared" si="114"/>
        <v>52.178343994699816</v>
      </c>
    </row>
    <row r="588" spans="2:11" s="39" customFormat="1" ht="15.6" x14ac:dyDescent="0.3">
      <c r="B588" s="9" t="s">
        <v>90</v>
      </c>
      <c r="C588" s="27">
        <v>40</v>
      </c>
      <c r="D588" s="7">
        <v>1</v>
      </c>
      <c r="E588" s="8">
        <v>204</v>
      </c>
      <c r="F588" s="1">
        <v>800</v>
      </c>
      <c r="G588" s="11">
        <f>G590+G589</f>
        <v>2881317.6</v>
      </c>
      <c r="H588" s="11">
        <f>H590+H589</f>
        <v>2881317.6</v>
      </c>
      <c r="I588" s="11">
        <f>I590+I589</f>
        <v>2755313.6</v>
      </c>
      <c r="J588" s="11">
        <f t="shared" si="113"/>
        <v>95.626861821827617</v>
      </c>
      <c r="K588" s="11">
        <f t="shared" si="114"/>
        <v>95.626861821827617</v>
      </c>
    </row>
    <row r="589" spans="2:11" s="39" customFormat="1" ht="15.6" x14ac:dyDescent="0.3">
      <c r="B589" s="9" t="s">
        <v>173</v>
      </c>
      <c r="C589" s="27">
        <v>40</v>
      </c>
      <c r="D589" s="7">
        <v>1</v>
      </c>
      <c r="E589" s="8">
        <v>204</v>
      </c>
      <c r="F589" s="1">
        <v>830</v>
      </c>
      <c r="G589" s="11">
        <v>417909.6</v>
      </c>
      <c r="H589" s="11">
        <v>417909.6</v>
      </c>
      <c r="I589" s="11">
        <v>305609.59999999998</v>
      </c>
      <c r="J589" s="11">
        <f t="shared" si="113"/>
        <v>73.128159774266962</v>
      </c>
      <c r="K589" s="11">
        <f t="shared" si="114"/>
        <v>73.128159774266962</v>
      </c>
    </row>
    <row r="590" spans="2:11" s="39" customFormat="1" ht="15.6" x14ac:dyDescent="0.3">
      <c r="B590" s="9" t="s">
        <v>91</v>
      </c>
      <c r="C590" s="27">
        <v>40</v>
      </c>
      <c r="D590" s="7">
        <v>1</v>
      </c>
      <c r="E590" s="8">
        <v>204</v>
      </c>
      <c r="F590" s="1">
        <v>850</v>
      </c>
      <c r="G590" s="11">
        <v>2463408</v>
      </c>
      <c r="H590" s="11">
        <v>2463408</v>
      </c>
      <c r="I590" s="11">
        <v>2449704</v>
      </c>
      <c r="J590" s="11">
        <f t="shared" si="113"/>
        <v>99.443697511739842</v>
      </c>
      <c r="K590" s="11">
        <f t="shared" si="114"/>
        <v>99.443697511739842</v>
      </c>
    </row>
    <row r="591" spans="2:11" s="39" customFormat="1" ht="62.4" x14ac:dyDescent="0.3">
      <c r="B591" s="6" t="s">
        <v>109</v>
      </c>
      <c r="C591" s="27">
        <v>40</v>
      </c>
      <c r="D591" s="7">
        <v>1</v>
      </c>
      <c r="E591" s="8">
        <v>208</v>
      </c>
      <c r="F591" s="2"/>
      <c r="G591" s="11">
        <f t="shared" ref="G591:I592" si="125">G592</f>
        <v>3859000</v>
      </c>
      <c r="H591" s="11">
        <f t="shared" si="125"/>
        <v>3859000</v>
      </c>
      <c r="I591" s="11">
        <f t="shared" si="125"/>
        <v>3179796.61</v>
      </c>
      <c r="J591" s="11">
        <f t="shared" si="113"/>
        <v>82.399497538222334</v>
      </c>
      <c r="K591" s="11">
        <f t="shared" si="114"/>
        <v>82.399497538222334</v>
      </c>
    </row>
    <row r="592" spans="2:11" s="39" customFormat="1" ht="62.4" x14ac:dyDescent="0.3">
      <c r="B592" s="9" t="s">
        <v>83</v>
      </c>
      <c r="C592" s="27">
        <v>40</v>
      </c>
      <c r="D592" s="7">
        <v>1</v>
      </c>
      <c r="E592" s="8">
        <v>208</v>
      </c>
      <c r="F592" s="2">
        <v>100</v>
      </c>
      <c r="G592" s="11">
        <f t="shared" si="125"/>
        <v>3859000</v>
      </c>
      <c r="H592" s="11">
        <f t="shared" si="125"/>
        <v>3859000</v>
      </c>
      <c r="I592" s="11">
        <f t="shared" si="125"/>
        <v>3179796.61</v>
      </c>
      <c r="J592" s="11">
        <f t="shared" si="113"/>
        <v>82.399497538222334</v>
      </c>
      <c r="K592" s="11">
        <f t="shared" si="114"/>
        <v>82.399497538222334</v>
      </c>
    </row>
    <row r="593" spans="2:11" s="39" customFormat="1" ht="31.2" x14ac:dyDescent="0.3">
      <c r="B593" s="9" t="s">
        <v>8</v>
      </c>
      <c r="C593" s="27">
        <v>40</v>
      </c>
      <c r="D593" s="7">
        <v>1</v>
      </c>
      <c r="E593" s="8">
        <v>208</v>
      </c>
      <c r="F593" s="2">
        <v>120</v>
      </c>
      <c r="G593" s="11">
        <v>3859000</v>
      </c>
      <c r="H593" s="11">
        <v>3859000</v>
      </c>
      <c r="I593" s="11">
        <v>3179796.61</v>
      </c>
      <c r="J593" s="11">
        <f t="shared" si="113"/>
        <v>82.399497538222334</v>
      </c>
      <c r="K593" s="11">
        <f t="shared" si="114"/>
        <v>82.399497538222334</v>
      </c>
    </row>
    <row r="594" spans="2:11" s="39" customFormat="1" ht="62.4" x14ac:dyDescent="0.3">
      <c r="B594" s="6" t="s">
        <v>110</v>
      </c>
      <c r="C594" s="27">
        <v>40</v>
      </c>
      <c r="D594" s="7">
        <v>1</v>
      </c>
      <c r="E594" s="8">
        <v>212</v>
      </c>
      <c r="F594" s="2"/>
      <c r="G594" s="11">
        <f t="shared" ref="G594:I595" si="126">G595</f>
        <v>2925300</v>
      </c>
      <c r="H594" s="11">
        <f t="shared" si="126"/>
        <v>2925300</v>
      </c>
      <c r="I594" s="11">
        <f t="shared" si="126"/>
        <v>2393526.52</v>
      </c>
      <c r="J594" s="11">
        <f t="shared" si="113"/>
        <v>81.821574539363482</v>
      </c>
      <c r="K594" s="11">
        <f t="shared" si="114"/>
        <v>81.821574539363482</v>
      </c>
    </row>
    <row r="595" spans="2:11" s="39" customFormat="1" ht="62.4" x14ac:dyDescent="0.3">
      <c r="B595" s="9" t="s">
        <v>83</v>
      </c>
      <c r="C595" s="27">
        <v>40</v>
      </c>
      <c r="D595" s="7">
        <v>1</v>
      </c>
      <c r="E595" s="8">
        <v>212</v>
      </c>
      <c r="F595" s="2">
        <v>100</v>
      </c>
      <c r="G595" s="11">
        <f t="shared" si="126"/>
        <v>2925300</v>
      </c>
      <c r="H595" s="11">
        <f t="shared" si="126"/>
        <v>2925300</v>
      </c>
      <c r="I595" s="11">
        <f t="shared" si="126"/>
        <v>2393526.52</v>
      </c>
      <c r="J595" s="11">
        <f t="shared" si="113"/>
        <v>81.821574539363482</v>
      </c>
      <c r="K595" s="11">
        <f t="shared" si="114"/>
        <v>81.821574539363482</v>
      </c>
    </row>
    <row r="596" spans="2:11" s="39" customFormat="1" ht="31.2" x14ac:dyDescent="0.3">
      <c r="B596" s="9" t="s">
        <v>8</v>
      </c>
      <c r="C596" s="27">
        <v>40</v>
      </c>
      <c r="D596" s="7">
        <v>1</v>
      </c>
      <c r="E596" s="8">
        <v>212</v>
      </c>
      <c r="F596" s="2">
        <v>120</v>
      </c>
      <c r="G596" s="11">
        <v>2925300</v>
      </c>
      <c r="H596" s="11">
        <v>2925300</v>
      </c>
      <c r="I596" s="11">
        <v>2393526.52</v>
      </c>
      <c r="J596" s="11">
        <f t="shared" si="113"/>
        <v>81.821574539363482</v>
      </c>
      <c r="K596" s="11">
        <f t="shared" si="114"/>
        <v>81.821574539363482</v>
      </c>
    </row>
    <row r="597" spans="2:11" s="39" customFormat="1" ht="62.4" x14ac:dyDescent="0.3">
      <c r="B597" s="6" t="s">
        <v>111</v>
      </c>
      <c r="C597" s="27">
        <v>40</v>
      </c>
      <c r="D597" s="7">
        <v>1</v>
      </c>
      <c r="E597" s="8">
        <v>225</v>
      </c>
      <c r="F597" s="2"/>
      <c r="G597" s="11">
        <f t="shared" ref="G597:I598" si="127">G598</f>
        <v>3578200</v>
      </c>
      <c r="H597" s="11">
        <f t="shared" si="127"/>
        <v>3578200</v>
      </c>
      <c r="I597" s="11">
        <f t="shared" si="127"/>
        <v>3131687.08</v>
      </c>
      <c r="J597" s="11">
        <f t="shared" si="113"/>
        <v>87.521297859258851</v>
      </c>
      <c r="K597" s="11">
        <f t="shared" si="114"/>
        <v>87.521297859258851</v>
      </c>
    </row>
    <row r="598" spans="2:11" s="39" customFormat="1" ht="62.4" x14ac:dyDescent="0.3">
      <c r="B598" s="9" t="s">
        <v>83</v>
      </c>
      <c r="C598" s="27">
        <v>40</v>
      </c>
      <c r="D598" s="7">
        <v>1</v>
      </c>
      <c r="E598" s="8">
        <v>225</v>
      </c>
      <c r="F598" s="2">
        <v>100</v>
      </c>
      <c r="G598" s="11">
        <f t="shared" si="127"/>
        <v>3578200</v>
      </c>
      <c r="H598" s="11">
        <f t="shared" si="127"/>
        <v>3578200</v>
      </c>
      <c r="I598" s="11">
        <f t="shared" si="127"/>
        <v>3131687.08</v>
      </c>
      <c r="J598" s="11">
        <f t="shared" ref="J598:J635" si="128">I598/G598*100</f>
        <v>87.521297859258851</v>
      </c>
      <c r="K598" s="11">
        <f t="shared" ref="K598:K635" si="129">I598/H598*100</f>
        <v>87.521297859258851</v>
      </c>
    </row>
    <row r="599" spans="2:11" s="39" customFormat="1" ht="31.2" x14ac:dyDescent="0.3">
      <c r="B599" s="9" t="s">
        <v>8</v>
      </c>
      <c r="C599" s="27">
        <v>40</v>
      </c>
      <c r="D599" s="7">
        <v>1</v>
      </c>
      <c r="E599" s="8">
        <v>225</v>
      </c>
      <c r="F599" s="2">
        <v>120</v>
      </c>
      <c r="G599" s="11">
        <v>3578200</v>
      </c>
      <c r="H599" s="11">
        <v>3578200</v>
      </c>
      <c r="I599" s="11">
        <v>3131687.08</v>
      </c>
      <c r="J599" s="11">
        <f t="shared" si="128"/>
        <v>87.521297859258851</v>
      </c>
      <c r="K599" s="11">
        <f t="shared" si="129"/>
        <v>87.521297859258851</v>
      </c>
    </row>
    <row r="600" spans="2:11" s="39" customFormat="1" ht="62.4" x14ac:dyDescent="0.3">
      <c r="B600" s="6" t="s">
        <v>112</v>
      </c>
      <c r="C600" s="27">
        <v>40</v>
      </c>
      <c r="D600" s="7">
        <v>1</v>
      </c>
      <c r="E600" s="8">
        <v>240</v>
      </c>
      <c r="F600" s="2"/>
      <c r="G600" s="11">
        <f>G601+G603+G605+G607</f>
        <v>8298238.4000000004</v>
      </c>
      <c r="H600" s="11">
        <f>H601+H603+H605+H607</f>
        <v>8298238.4000000004</v>
      </c>
      <c r="I600" s="11">
        <f>I601+I603+I605+I607</f>
        <v>3536240.92</v>
      </c>
      <c r="J600" s="11">
        <f t="shared" si="128"/>
        <v>42.614356801318216</v>
      </c>
      <c r="K600" s="11">
        <f t="shared" si="129"/>
        <v>42.614356801318216</v>
      </c>
    </row>
    <row r="601" spans="2:11" s="39" customFormat="1" ht="62.4" x14ac:dyDescent="0.3">
      <c r="B601" s="9" t="s">
        <v>83</v>
      </c>
      <c r="C601" s="27">
        <v>40</v>
      </c>
      <c r="D601" s="7">
        <v>1</v>
      </c>
      <c r="E601" s="8">
        <v>240</v>
      </c>
      <c r="F601" s="2">
        <v>100</v>
      </c>
      <c r="G601" s="11">
        <f>G602</f>
        <v>3069800</v>
      </c>
      <c r="H601" s="11">
        <f>H602</f>
        <v>3069800</v>
      </c>
      <c r="I601" s="11">
        <f>I602</f>
        <v>1733243.36</v>
      </c>
      <c r="J601" s="11">
        <f t="shared" si="128"/>
        <v>56.461116685126065</v>
      </c>
      <c r="K601" s="11">
        <f t="shared" si="129"/>
        <v>56.461116685126065</v>
      </c>
    </row>
    <row r="602" spans="2:11" s="39" customFormat="1" ht="31.2" x14ac:dyDescent="0.3">
      <c r="B602" s="9" t="s">
        <v>8</v>
      </c>
      <c r="C602" s="27">
        <v>40</v>
      </c>
      <c r="D602" s="7">
        <v>1</v>
      </c>
      <c r="E602" s="8">
        <v>240</v>
      </c>
      <c r="F602" s="2">
        <v>120</v>
      </c>
      <c r="G602" s="11">
        <v>3069800</v>
      </c>
      <c r="H602" s="11">
        <v>3069800</v>
      </c>
      <c r="I602" s="11">
        <v>1733243.36</v>
      </c>
      <c r="J602" s="11">
        <f t="shared" si="128"/>
        <v>56.461116685126065</v>
      </c>
      <c r="K602" s="11">
        <f t="shared" si="129"/>
        <v>56.461116685126065</v>
      </c>
    </row>
    <row r="603" spans="2:11" s="39" customFormat="1" ht="31.2" x14ac:dyDescent="0.3">
      <c r="B603" s="9" t="s">
        <v>145</v>
      </c>
      <c r="C603" s="27">
        <v>40</v>
      </c>
      <c r="D603" s="7">
        <v>1</v>
      </c>
      <c r="E603" s="8">
        <v>240</v>
      </c>
      <c r="F603" s="2">
        <v>200</v>
      </c>
      <c r="G603" s="11">
        <f>G604</f>
        <v>4804790.4000000004</v>
      </c>
      <c r="H603" s="11">
        <f>H604</f>
        <v>4804790.4000000004</v>
      </c>
      <c r="I603" s="11">
        <f>I604</f>
        <v>1567997.56</v>
      </c>
      <c r="J603" s="11">
        <f t="shared" si="128"/>
        <v>32.634047054373063</v>
      </c>
      <c r="K603" s="11">
        <f t="shared" si="129"/>
        <v>32.634047054373063</v>
      </c>
    </row>
    <row r="604" spans="2:11" s="39" customFormat="1" ht="31.2" x14ac:dyDescent="0.3">
      <c r="B604" s="9" t="s">
        <v>146</v>
      </c>
      <c r="C604" s="27">
        <v>40</v>
      </c>
      <c r="D604" s="7">
        <v>1</v>
      </c>
      <c r="E604" s="8">
        <v>240</v>
      </c>
      <c r="F604" s="2">
        <v>240</v>
      </c>
      <c r="G604" s="11">
        <f>223000+4581790.4</f>
        <v>4804790.4000000004</v>
      </c>
      <c r="H604" s="11">
        <f>223000+4581790.4</f>
        <v>4804790.4000000004</v>
      </c>
      <c r="I604" s="11">
        <f>198554.56+1369443</f>
        <v>1567997.56</v>
      </c>
      <c r="J604" s="11">
        <f t="shared" si="128"/>
        <v>32.634047054373063</v>
      </c>
      <c r="K604" s="11">
        <f t="shared" si="129"/>
        <v>32.634047054373063</v>
      </c>
    </row>
    <row r="605" spans="2:11" s="39" customFormat="1" ht="15.6" x14ac:dyDescent="0.3">
      <c r="B605" s="9" t="s">
        <v>241</v>
      </c>
      <c r="C605" s="27">
        <v>40</v>
      </c>
      <c r="D605" s="7">
        <v>1</v>
      </c>
      <c r="E605" s="8">
        <v>240</v>
      </c>
      <c r="F605" s="2">
        <v>300</v>
      </c>
      <c r="G605" s="11">
        <f>G606</f>
        <v>114000</v>
      </c>
      <c r="H605" s="11">
        <f>H606</f>
        <v>114000</v>
      </c>
      <c r="I605" s="11">
        <f>I606</f>
        <v>0</v>
      </c>
      <c r="J605" s="11">
        <f t="shared" si="128"/>
        <v>0</v>
      </c>
      <c r="K605" s="11">
        <f t="shared" si="129"/>
        <v>0</v>
      </c>
    </row>
    <row r="606" spans="2:11" s="39" customFormat="1" ht="31.2" x14ac:dyDescent="0.3">
      <c r="B606" s="9" t="s">
        <v>157</v>
      </c>
      <c r="C606" s="27">
        <v>40</v>
      </c>
      <c r="D606" s="7">
        <v>1</v>
      </c>
      <c r="E606" s="8">
        <v>240</v>
      </c>
      <c r="F606" s="2">
        <v>320</v>
      </c>
      <c r="G606" s="11">
        <v>114000</v>
      </c>
      <c r="H606" s="11">
        <v>114000</v>
      </c>
      <c r="I606" s="11">
        <v>0</v>
      </c>
      <c r="J606" s="11">
        <f t="shared" si="128"/>
        <v>0</v>
      </c>
      <c r="K606" s="11">
        <f t="shared" si="129"/>
        <v>0</v>
      </c>
    </row>
    <row r="607" spans="2:11" s="39" customFormat="1" ht="15.6" x14ac:dyDescent="0.3">
      <c r="B607" s="9" t="s">
        <v>90</v>
      </c>
      <c r="C607" s="27">
        <v>40</v>
      </c>
      <c r="D607" s="7">
        <v>1</v>
      </c>
      <c r="E607" s="8">
        <v>240</v>
      </c>
      <c r="F607" s="2">
        <v>800</v>
      </c>
      <c r="G607" s="11">
        <f>G608</f>
        <v>309648</v>
      </c>
      <c r="H607" s="11">
        <f>H608</f>
        <v>309648</v>
      </c>
      <c r="I607" s="11">
        <f>I608</f>
        <v>235000</v>
      </c>
      <c r="J607" s="11">
        <f t="shared" si="128"/>
        <v>75.892626466180957</v>
      </c>
      <c r="K607" s="11">
        <f t="shared" si="129"/>
        <v>75.892626466180957</v>
      </c>
    </row>
    <row r="608" spans="2:11" s="39" customFormat="1" ht="15.6" x14ac:dyDescent="0.3">
      <c r="B608" s="9" t="s">
        <v>91</v>
      </c>
      <c r="C608" s="27">
        <v>40</v>
      </c>
      <c r="D608" s="7">
        <v>1</v>
      </c>
      <c r="E608" s="8">
        <v>240</v>
      </c>
      <c r="F608" s="2">
        <v>850</v>
      </c>
      <c r="G608" s="11">
        <v>309648</v>
      </c>
      <c r="H608" s="11">
        <v>309648</v>
      </c>
      <c r="I608" s="11">
        <v>235000</v>
      </c>
      <c r="J608" s="11">
        <f t="shared" si="128"/>
        <v>75.892626466180957</v>
      </c>
      <c r="K608" s="11">
        <f t="shared" si="129"/>
        <v>75.892626466180957</v>
      </c>
    </row>
    <row r="609" spans="2:11" s="39" customFormat="1" ht="78" x14ac:dyDescent="0.3">
      <c r="B609" s="6" t="s">
        <v>307</v>
      </c>
      <c r="C609" s="27">
        <v>40</v>
      </c>
      <c r="D609" s="7">
        <v>1</v>
      </c>
      <c r="E609" s="8">
        <v>5118</v>
      </c>
      <c r="F609" s="2"/>
      <c r="G609" s="11">
        <f>G610+G612</f>
        <v>5031100</v>
      </c>
      <c r="H609" s="11">
        <f>H610+H612</f>
        <v>5031100</v>
      </c>
      <c r="I609" s="11">
        <f>I610+I612</f>
        <v>4083198.89</v>
      </c>
      <c r="J609" s="11">
        <f t="shared" si="128"/>
        <v>81.159167776430607</v>
      </c>
      <c r="K609" s="11">
        <f t="shared" si="129"/>
        <v>81.159167776430607</v>
      </c>
    </row>
    <row r="610" spans="2:11" s="39" customFormat="1" ht="62.4" x14ac:dyDescent="0.3">
      <c r="B610" s="9" t="s">
        <v>83</v>
      </c>
      <c r="C610" s="27">
        <v>40</v>
      </c>
      <c r="D610" s="7">
        <v>1</v>
      </c>
      <c r="E610" s="8">
        <v>5118</v>
      </c>
      <c r="F610" s="2">
        <v>100</v>
      </c>
      <c r="G610" s="11">
        <f>G611</f>
        <v>4846100</v>
      </c>
      <c r="H610" s="11">
        <f>H611</f>
        <v>4846100</v>
      </c>
      <c r="I610" s="11">
        <f>I611</f>
        <v>3999747.24</v>
      </c>
      <c r="J610" s="11">
        <f t="shared" si="128"/>
        <v>82.535383916964165</v>
      </c>
      <c r="K610" s="11">
        <f t="shared" si="129"/>
        <v>82.535383916964165</v>
      </c>
    </row>
    <row r="611" spans="2:11" s="39" customFormat="1" ht="31.2" x14ac:dyDescent="0.3">
      <c r="B611" s="9" t="s">
        <v>8</v>
      </c>
      <c r="C611" s="27">
        <v>40</v>
      </c>
      <c r="D611" s="7">
        <v>1</v>
      </c>
      <c r="E611" s="8">
        <v>5118</v>
      </c>
      <c r="F611" s="1">
        <v>120</v>
      </c>
      <c r="G611" s="11">
        <f>4754899+91201</f>
        <v>4846100</v>
      </c>
      <c r="H611" s="11">
        <f>4754899+91201</f>
        <v>4846100</v>
      </c>
      <c r="I611" s="11">
        <f>3908546.24+91201</f>
        <v>3999747.24</v>
      </c>
      <c r="J611" s="11">
        <f t="shared" si="128"/>
        <v>82.535383916964165</v>
      </c>
      <c r="K611" s="11">
        <f t="shared" si="129"/>
        <v>82.535383916964165</v>
      </c>
    </row>
    <row r="612" spans="2:11" s="39" customFormat="1" ht="31.2" x14ac:dyDescent="0.3">
      <c r="B612" s="9" t="s">
        <v>145</v>
      </c>
      <c r="C612" s="27">
        <v>40</v>
      </c>
      <c r="D612" s="7">
        <v>1</v>
      </c>
      <c r="E612" s="8">
        <v>5118</v>
      </c>
      <c r="F612" s="1">
        <v>200</v>
      </c>
      <c r="G612" s="11">
        <f>G613</f>
        <v>185000</v>
      </c>
      <c r="H612" s="11">
        <f>H613</f>
        <v>185000</v>
      </c>
      <c r="I612" s="11">
        <f>I613</f>
        <v>83451.649999999994</v>
      </c>
      <c r="J612" s="11">
        <f t="shared" si="128"/>
        <v>45.109000000000002</v>
      </c>
      <c r="K612" s="11">
        <f t="shared" si="129"/>
        <v>45.109000000000002</v>
      </c>
    </row>
    <row r="613" spans="2:11" s="39" customFormat="1" ht="31.2" x14ac:dyDescent="0.3">
      <c r="B613" s="9" t="s">
        <v>146</v>
      </c>
      <c r="C613" s="27">
        <v>40</v>
      </c>
      <c r="D613" s="7">
        <v>1</v>
      </c>
      <c r="E613" s="8">
        <v>5118</v>
      </c>
      <c r="F613" s="1">
        <v>240</v>
      </c>
      <c r="G613" s="11">
        <v>185000</v>
      </c>
      <c r="H613" s="11">
        <v>185000</v>
      </c>
      <c r="I613" s="11">
        <f>37634.42+45817.23</f>
        <v>83451.649999999994</v>
      </c>
      <c r="J613" s="11">
        <f t="shared" si="128"/>
        <v>45.109000000000002</v>
      </c>
      <c r="K613" s="11">
        <f t="shared" si="129"/>
        <v>45.109000000000002</v>
      </c>
    </row>
    <row r="614" spans="2:11" s="39" customFormat="1" ht="78" x14ac:dyDescent="0.3">
      <c r="B614" s="9" t="s">
        <v>308</v>
      </c>
      <c r="C614" s="27">
        <v>40</v>
      </c>
      <c r="D614" s="7">
        <v>1</v>
      </c>
      <c r="E614" s="8">
        <v>5589</v>
      </c>
      <c r="F614" s="1"/>
      <c r="G614" s="11">
        <f>G615+G617</f>
        <v>9193400</v>
      </c>
      <c r="H614" s="11">
        <f>H615+H617</f>
        <v>9193400</v>
      </c>
      <c r="I614" s="11">
        <f>I615+I617</f>
        <v>4886982.3</v>
      </c>
      <c r="J614" s="11">
        <f t="shared" si="128"/>
        <v>53.157507559771133</v>
      </c>
      <c r="K614" s="11">
        <f t="shared" si="129"/>
        <v>53.157507559771133</v>
      </c>
    </row>
    <row r="615" spans="2:11" s="39" customFormat="1" ht="62.4" x14ac:dyDescent="0.3">
      <c r="B615" s="9" t="s">
        <v>83</v>
      </c>
      <c r="C615" s="27">
        <v>40</v>
      </c>
      <c r="D615" s="7">
        <v>1</v>
      </c>
      <c r="E615" s="8">
        <v>5589</v>
      </c>
      <c r="F615" s="1">
        <v>100</v>
      </c>
      <c r="G615" s="11">
        <f>G616</f>
        <v>6853000</v>
      </c>
      <c r="H615" s="11">
        <f>H616</f>
        <v>6853000</v>
      </c>
      <c r="I615" s="11">
        <f>I616</f>
        <v>3562779.04</v>
      </c>
      <c r="J615" s="11">
        <f t="shared" si="128"/>
        <v>51.988604114986138</v>
      </c>
      <c r="K615" s="11">
        <f t="shared" si="129"/>
        <v>51.988604114986138</v>
      </c>
    </row>
    <row r="616" spans="2:11" s="39" customFormat="1" ht="31.2" x14ac:dyDescent="0.3">
      <c r="B616" s="9" t="s">
        <v>8</v>
      </c>
      <c r="C616" s="27">
        <v>40</v>
      </c>
      <c r="D616" s="7">
        <v>1</v>
      </c>
      <c r="E616" s="8">
        <v>5589</v>
      </c>
      <c r="F616" s="1">
        <v>120</v>
      </c>
      <c r="G616" s="11">
        <f>6616000+237000</f>
        <v>6853000</v>
      </c>
      <c r="H616" s="11">
        <f>6616000+237000</f>
        <v>6853000</v>
      </c>
      <c r="I616" s="11">
        <f>3558779.04+4000</f>
        <v>3562779.04</v>
      </c>
      <c r="J616" s="11">
        <f t="shared" si="128"/>
        <v>51.988604114986138</v>
      </c>
      <c r="K616" s="11">
        <f t="shared" si="129"/>
        <v>51.988604114986138</v>
      </c>
    </row>
    <row r="617" spans="2:11" s="39" customFormat="1" ht="31.2" x14ac:dyDescent="0.3">
      <c r="B617" s="9" t="s">
        <v>145</v>
      </c>
      <c r="C617" s="27">
        <v>40</v>
      </c>
      <c r="D617" s="7">
        <v>1</v>
      </c>
      <c r="E617" s="8">
        <v>5589</v>
      </c>
      <c r="F617" s="1">
        <v>200</v>
      </c>
      <c r="G617" s="11">
        <f>G618</f>
        <v>2340400</v>
      </c>
      <c r="H617" s="11">
        <f>H618</f>
        <v>2340400</v>
      </c>
      <c r="I617" s="11">
        <f>I618</f>
        <v>1324203.26</v>
      </c>
      <c r="J617" s="11">
        <f t="shared" si="128"/>
        <v>56.580211075029908</v>
      </c>
      <c r="K617" s="11">
        <f t="shared" si="129"/>
        <v>56.580211075029908</v>
      </c>
    </row>
    <row r="618" spans="2:11" s="39" customFormat="1" ht="31.2" x14ac:dyDescent="0.3">
      <c r="B618" s="9" t="s">
        <v>146</v>
      </c>
      <c r="C618" s="27">
        <v>40</v>
      </c>
      <c r="D618" s="7">
        <v>1</v>
      </c>
      <c r="E618" s="8">
        <v>5589</v>
      </c>
      <c r="F618" s="1">
        <v>240</v>
      </c>
      <c r="G618" s="11">
        <v>2340400</v>
      </c>
      <c r="H618" s="11">
        <v>2340400</v>
      </c>
      <c r="I618" s="11">
        <v>1324203.26</v>
      </c>
      <c r="J618" s="11">
        <f t="shared" si="128"/>
        <v>56.580211075029908</v>
      </c>
      <c r="K618" s="11">
        <f t="shared" si="129"/>
        <v>56.580211075029908</v>
      </c>
    </row>
    <row r="619" spans="2:11" s="39" customFormat="1" ht="31.2" x14ac:dyDescent="0.3">
      <c r="B619" s="9" t="s">
        <v>60</v>
      </c>
      <c r="C619" s="27">
        <v>40</v>
      </c>
      <c r="D619" s="7">
        <v>2</v>
      </c>
      <c r="E619" s="8">
        <v>0</v>
      </c>
      <c r="F619" s="1"/>
      <c r="G619" s="11">
        <f>G623+G620</f>
        <v>103364099.18000001</v>
      </c>
      <c r="H619" s="11">
        <f>H623+H620</f>
        <v>103364099.18000001</v>
      </c>
      <c r="I619" s="11">
        <f>I623+I620</f>
        <v>66219528.759999998</v>
      </c>
      <c r="J619" s="11">
        <f t="shared" si="128"/>
        <v>64.064340796589519</v>
      </c>
      <c r="K619" s="11">
        <f t="shared" si="129"/>
        <v>64.064340796589519</v>
      </c>
    </row>
    <row r="620" spans="2:11" s="39" customFormat="1" ht="93.6" x14ac:dyDescent="0.3">
      <c r="B620" s="9" t="s">
        <v>309</v>
      </c>
      <c r="C620" s="27">
        <v>40</v>
      </c>
      <c r="D620" s="7">
        <v>2</v>
      </c>
      <c r="E620" s="8">
        <v>9502</v>
      </c>
      <c r="F620" s="1"/>
      <c r="G620" s="11">
        <f t="shared" ref="G620:I621" si="130">G621</f>
        <v>6815500</v>
      </c>
      <c r="H620" s="11">
        <f t="shared" si="130"/>
        <v>6815500</v>
      </c>
      <c r="I620" s="11">
        <f t="shared" si="130"/>
        <v>2496680.0499999998</v>
      </c>
      <c r="J620" s="11">
        <f t="shared" si="128"/>
        <v>36.632382803902864</v>
      </c>
      <c r="K620" s="11">
        <f t="shared" si="129"/>
        <v>36.632382803902864</v>
      </c>
    </row>
    <row r="621" spans="2:11" s="39" customFormat="1" ht="31.2" x14ac:dyDescent="0.3">
      <c r="B621" s="9" t="s">
        <v>48</v>
      </c>
      <c r="C621" s="27">
        <v>40</v>
      </c>
      <c r="D621" s="7">
        <v>2</v>
      </c>
      <c r="E621" s="8">
        <v>9502</v>
      </c>
      <c r="F621" s="1">
        <v>400</v>
      </c>
      <c r="G621" s="11">
        <f t="shared" si="130"/>
        <v>6815500</v>
      </c>
      <c r="H621" s="11">
        <f t="shared" si="130"/>
        <v>6815500</v>
      </c>
      <c r="I621" s="11">
        <f t="shared" si="130"/>
        <v>2496680.0499999998</v>
      </c>
      <c r="J621" s="11">
        <f t="shared" si="128"/>
        <v>36.632382803902864</v>
      </c>
      <c r="K621" s="11">
        <f t="shared" si="129"/>
        <v>36.632382803902864</v>
      </c>
    </row>
    <row r="622" spans="2:11" s="39" customFormat="1" ht="15.6" x14ac:dyDescent="0.3">
      <c r="B622" s="9" t="s">
        <v>49</v>
      </c>
      <c r="C622" s="27">
        <v>40</v>
      </c>
      <c r="D622" s="7">
        <v>2</v>
      </c>
      <c r="E622" s="8">
        <v>9502</v>
      </c>
      <c r="F622" s="1">
        <v>410</v>
      </c>
      <c r="G622" s="11">
        <v>6815500</v>
      </c>
      <c r="H622" s="11">
        <v>6815500</v>
      </c>
      <c r="I622" s="11">
        <v>2496680.0499999998</v>
      </c>
      <c r="J622" s="11">
        <f t="shared" si="128"/>
        <v>36.632382803902864</v>
      </c>
      <c r="K622" s="11">
        <f t="shared" si="129"/>
        <v>36.632382803902864</v>
      </c>
    </row>
    <row r="623" spans="2:11" s="39" customFormat="1" ht="93.6" x14ac:dyDescent="0.3">
      <c r="B623" s="9" t="s">
        <v>113</v>
      </c>
      <c r="C623" s="27">
        <v>40</v>
      </c>
      <c r="D623" s="7">
        <v>2</v>
      </c>
      <c r="E623" s="8">
        <v>9602</v>
      </c>
      <c r="F623" s="1"/>
      <c r="G623" s="11">
        <f>G626+G624</f>
        <v>96548599.180000007</v>
      </c>
      <c r="H623" s="11">
        <f>H626+H624</f>
        <v>96548599.180000007</v>
      </c>
      <c r="I623" s="11">
        <f>I626+I624</f>
        <v>63722848.710000001</v>
      </c>
      <c r="J623" s="11">
        <f t="shared" si="128"/>
        <v>66.000800893235706</v>
      </c>
      <c r="K623" s="11">
        <f t="shared" si="129"/>
        <v>66.000800893235706</v>
      </c>
    </row>
    <row r="624" spans="2:11" s="39" customFormat="1" ht="31.2" x14ac:dyDescent="0.3">
      <c r="B624" s="9" t="s">
        <v>145</v>
      </c>
      <c r="C624" s="27">
        <v>40</v>
      </c>
      <c r="D624" s="7">
        <v>2</v>
      </c>
      <c r="E624" s="8">
        <v>9602</v>
      </c>
      <c r="F624" s="1">
        <v>200</v>
      </c>
      <c r="G624" s="11">
        <f>G625</f>
        <v>2895855</v>
      </c>
      <c r="H624" s="11">
        <f>H625</f>
        <v>2895855</v>
      </c>
      <c r="I624" s="11">
        <f>I625</f>
        <v>156430.87</v>
      </c>
      <c r="J624" s="11">
        <f t="shared" si="128"/>
        <v>5.4018889067304823</v>
      </c>
      <c r="K624" s="11">
        <f t="shared" si="129"/>
        <v>5.4018889067304823</v>
      </c>
    </row>
    <row r="625" spans="2:11" s="39" customFormat="1" ht="31.2" x14ac:dyDescent="0.3">
      <c r="B625" s="9" t="s">
        <v>146</v>
      </c>
      <c r="C625" s="27">
        <v>40</v>
      </c>
      <c r="D625" s="7">
        <v>2</v>
      </c>
      <c r="E625" s="8">
        <v>9602</v>
      </c>
      <c r="F625" s="1">
        <v>240</v>
      </c>
      <c r="G625" s="11">
        <v>2895855</v>
      </c>
      <c r="H625" s="11">
        <v>2895855</v>
      </c>
      <c r="I625" s="11">
        <v>156430.87</v>
      </c>
      <c r="J625" s="11">
        <f t="shared" si="128"/>
        <v>5.4018889067304823</v>
      </c>
      <c r="K625" s="11">
        <f t="shared" si="129"/>
        <v>5.4018889067304823</v>
      </c>
    </row>
    <row r="626" spans="2:11" s="39" customFormat="1" ht="31.2" x14ac:dyDescent="0.3">
      <c r="B626" s="9" t="s">
        <v>48</v>
      </c>
      <c r="C626" s="27">
        <v>40</v>
      </c>
      <c r="D626" s="7">
        <v>2</v>
      </c>
      <c r="E626" s="8">
        <v>9602</v>
      </c>
      <c r="F626" s="1">
        <v>400</v>
      </c>
      <c r="G626" s="11">
        <f>G627</f>
        <v>93652744.180000007</v>
      </c>
      <c r="H626" s="11">
        <f>H627</f>
        <v>93652744.180000007</v>
      </c>
      <c r="I626" s="11">
        <f>I627</f>
        <v>63566417.840000004</v>
      </c>
      <c r="J626" s="11">
        <f t="shared" si="128"/>
        <v>67.874591819568835</v>
      </c>
      <c r="K626" s="11">
        <f t="shared" si="129"/>
        <v>67.874591819568835</v>
      </c>
    </row>
    <row r="627" spans="2:11" s="39" customFormat="1" ht="15.6" x14ac:dyDescent="0.3">
      <c r="B627" s="9" t="s">
        <v>49</v>
      </c>
      <c r="C627" s="27">
        <v>40</v>
      </c>
      <c r="D627" s="7">
        <v>2</v>
      </c>
      <c r="E627" s="8">
        <v>9602</v>
      </c>
      <c r="F627" s="1">
        <v>410</v>
      </c>
      <c r="G627" s="11">
        <v>93652744.180000007</v>
      </c>
      <c r="H627" s="11">
        <v>93652744.180000007</v>
      </c>
      <c r="I627" s="11">
        <v>63566417.840000004</v>
      </c>
      <c r="J627" s="11">
        <f t="shared" si="128"/>
        <v>67.874591819568835</v>
      </c>
      <c r="K627" s="11">
        <f t="shared" si="129"/>
        <v>67.874591819568835</v>
      </c>
    </row>
    <row r="628" spans="2:11" s="39" customFormat="1" ht="46.8" x14ac:dyDescent="0.3">
      <c r="B628" s="6" t="s">
        <v>61</v>
      </c>
      <c r="C628" s="27">
        <v>40</v>
      </c>
      <c r="D628" s="7">
        <v>8</v>
      </c>
      <c r="E628" s="8">
        <v>0</v>
      </c>
      <c r="F628" s="2"/>
      <c r="G628" s="11">
        <f>G629+G632</f>
        <v>3088000</v>
      </c>
      <c r="H628" s="11">
        <f>H629+H632</f>
        <v>3088000</v>
      </c>
      <c r="I628" s="11">
        <f>I629+I632</f>
        <v>431314</v>
      </c>
      <c r="J628" s="11">
        <f t="shared" si="128"/>
        <v>13.967422279792746</v>
      </c>
      <c r="K628" s="11">
        <f t="shared" si="129"/>
        <v>13.967422279792746</v>
      </c>
    </row>
    <row r="629" spans="2:11" s="39" customFormat="1" ht="62.4" x14ac:dyDescent="0.3">
      <c r="B629" s="6" t="s">
        <v>310</v>
      </c>
      <c r="C629" s="27">
        <v>40</v>
      </c>
      <c r="D629" s="7">
        <v>8</v>
      </c>
      <c r="E629" s="8">
        <v>705</v>
      </c>
      <c r="F629" s="2"/>
      <c r="G629" s="11">
        <f t="shared" ref="G629:I630" si="131">G630</f>
        <v>1000000</v>
      </c>
      <c r="H629" s="11">
        <f t="shared" si="131"/>
        <v>1000000</v>
      </c>
      <c r="I629" s="11">
        <f t="shared" si="131"/>
        <v>0</v>
      </c>
      <c r="J629" s="11">
        <f t="shared" si="128"/>
        <v>0</v>
      </c>
      <c r="K629" s="11">
        <f t="shared" si="129"/>
        <v>0</v>
      </c>
    </row>
    <row r="630" spans="2:11" s="39" customFormat="1" ht="15.6" x14ac:dyDescent="0.3">
      <c r="B630" s="9" t="s">
        <v>90</v>
      </c>
      <c r="C630" s="27">
        <v>40</v>
      </c>
      <c r="D630" s="7">
        <v>8</v>
      </c>
      <c r="E630" s="8">
        <v>705</v>
      </c>
      <c r="F630" s="2">
        <v>800</v>
      </c>
      <c r="G630" s="11">
        <f t="shared" si="131"/>
        <v>1000000</v>
      </c>
      <c r="H630" s="11">
        <f t="shared" si="131"/>
        <v>1000000</v>
      </c>
      <c r="I630" s="11">
        <f t="shared" si="131"/>
        <v>0</v>
      </c>
      <c r="J630" s="11">
        <f t="shared" si="128"/>
        <v>0</v>
      </c>
      <c r="K630" s="11">
        <f t="shared" si="129"/>
        <v>0</v>
      </c>
    </row>
    <row r="631" spans="2:11" s="39" customFormat="1" ht="15.6" x14ac:dyDescent="0.3">
      <c r="B631" s="9" t="s">
        <v>236</v>
      </c>
      <c r="C631" s="27">
        <v>40</v>
      </c>
      <c r="D631" s="7">
        <v>8</v>
      </c>
      <c r="E631" s="8">
        <v>705</v>
      </c>
      <c r="F631" s="2">
        <v>870</v>
      </c>
      <c r="G631" s="11">
        <v>1000000</v>
      </c>
      <c r="H631" s="11">
        <v>1000000</v>
      </c>
      <c r="I631" s="11">
        <v>0</v>
      </c>
      <c r="J631" s="11">
        <f t="shared" si="128"/>
        <v>0</v>
      </c>
      <c r="K631" s="11">
        <f t="shared" si="129"/>
        <v>0</v>
      </c>
    </row>
    <row r="632" spans="2:11" s="39" customFormat="1" ht="62.4" x14ac:dyDescent="0.3">
      <c r="B632" s="9" t="s">
        <v>311</v>
      </c>
      <c r="C632" s="27">
        <v>40</v>
      </c>
      <c r="D632" s="7">
        <v>8</v>
      </c>
      <c r="E632" s="8">
        <v>3264</v>
      </c>
      <c r="F632" s="2"/>
      <c r="G632" s="11">
        <f t="shared" ref="G632:I633" si="132">G633</f>
        <v>2088000</v>
      </c>
      <c r="H632" s="11">
        <f t="shared" si="132"/>
        <v>2088000</v>
      </c>
      <c r="I632" s="11">
        <f t="shared" si="132"/>
        <v>431314</v>
      </c>
      <c r="J632" s="11">
        <f t="shared" si="128"/>
        <v>20.656800766283524</v>
      </c>
      <c r="K632" s="11">
        <f t="shared" si="129"/>
        <v>20.656800766283524</v>
      </c>
    </row>
    <row r="633" spans="2:11" s="39" customFormat="1" ht="15.6" x14ac:dyDescent="0.3">
      <c r="B633" s="9" t="s">
        <v>241</v>
      </c>
      <c r="C633" s="27">
        <v>40</v>
      </c>
      <c r="D633" s="7">
        <v>8</v>
      </c>
      <c r="E633" s="8">
        <v>3264</v>
      </c>
      <c r="F633" s="2">
        <v>300</v>
      </c>
      <c r="G633" s="11">
        <f t="shared" si="132"/>
        <v>2088000</v>
      </c>
      <c r="H633" s="11">
        <f t="shared" si="132"/>
        <v>2088000</v>
      </c>
      <c r="I633" s="11">
        <f t="shared" si="132"/>
        <v>431314</v>
      </c>
      <c r="J633" s="11">
        <f t="shared" si="128"/>
        <v>20.656800766283524</v>
      </c>
      <c r="K633" s="11">
        <f t="shared" si="129"/>
        <v>20.656800766283524</v>
      </c>
    </row>
    <row r="634" spans="2:11" s="39" customFormat="1" ht="31.2" x14ac:dyDescent="0.3">
      <c r="B634" s="6" t="s">
        <v>174</v>
      </c>
      <c r="C634" s="27">
        <v>40</v>
      </c>
      <c r="D634" s="7">
        <v>8</v>
      </c>
      <c r="E634" s="8">
        <v>3264</v>
      </c>
      <c r="F634" s="2">
        <v>330</v>
      </c>
      <c r="G634" s="11">
        <v>2088000</v>
      </c>
      <c r="H634" s="11">
        <v>2088000</v>
      </c>
      <c r="I634" s="11">
        <v>431314</v>
      </c>
      <c r="J634" s="11">
        <f t="shared" si="128"/>
        <v>20.656800766283524</v>
      </c>
      <c r="K634" s="11">
        <f t="shared" si="129"/>
        <v>20.656800766283524</v>
      </c>
    </row>
    <row r="635" spans="2:11" s="39" customFormat="1" ht="15.6" x14ac:dyDescent="0.3">
      <c r="B635" s="32" t="s">
        <v>150</v>
      </c>
      <c r="C635" s="33"/>
      <c r="D635" s="34"/>
      <c r="E635" s="35"/>
      <c r="F635" s="36"/>
      <c r="G635" s="37">
        <f>G36+G123+G166+G173+G228+G262+G285+G305+G368+G402+G433+G455+G464+G487+G496+G511+G516+G528+G546+G552+G571</f>
        <v>3473102846.5900002</v>
      </c>
      <c r="H635" s="37">
        <f>H36+H123+H166+H173+H228+H262+H285+H305+H368+H402+H433+H455+H464+H487+H496+H511+H516+H528+H546+H552+H571</f>
        <v>3473587946.5900002</v>
      </c>
      <c r="I635" s="37">
        <f>I36+I123+I166+I173+I228+I262+I285+I305+I368+I402+I433+I455+I464+I487+I496+I511+I516+I528+I546+I552+I571</f>
        <v>1923150947.7200003</v>
      </c>
      <c r="J635" s="37">
        <f t="shared" si="128"/>
        <v>55.372703679311122</v>
      </c>
      <c r="K635" s="37">
        <f t="shared" si="129"/>
        <v>55.364970666942391</v>
      </c>
    </row>
    <row r="636" spans="2:11" s="39" customFormat="1" ht="16.8" x14ac:dyDescent="0.3">
      <c r="B636" s="38" t="s">
        <v>125</v>
      </c>
      <c r="C636" s="41"/>
      <c r="D636" s="84"/>
      <c r="E636" s="85"/>
      <c r="F636" s="85"/>
      <c r="G636" s="37">
        <f>G31-G635</f>
        <v>-253565116.46000004</v>
      </c>
      <c r="H636" s="37">
        <f>H31-H635</f>
        <v>-253565116.46000004</v>
      </c>
      <c r="I636" s="37">
        <f>I31-I635</f>
        <v>-66178122.230000019</v>
      </c>
      <c r="J636" s="46">
        <f>I636/G636*100</f>
        <v>26.09906408022794</v>
      </c>
      <c r="K636" s="46">
        <f>I636/H636*100</f>
        <v>26.09906408022794</v>
      </c>
    </row>
    <row r="637" spans="2:11" s="39" customFormat="1" ht="33.6" x14ac:dyDescent="0.3">
      <c r="B637" s="42" t="s">
        <v>73</v>
      </c>
      <c r="C637" s="41">
        <v>40</v>
      </c>
      <c r="D637" s="84" t="s">
        <v>74</v>
      </c>
      <c r="E637" s="85"/>
      <c r="F637" s="85"/>
      <c r="G637" s="46">
        <f>G638+G639+G640</f>
        <v>253565116.46000001</v>
      </c>
      <c r="H637" s="46">
        <f>H638+H639+H640</f>
        <v>253565116.46000001</v>
      </c>
      <c r="I637" s="46">
        <f>I638+I639+I640</f>
        <v>66178122.229999997</v>
      </c>
      <c r="J637" s="46">
        <f>I637/G637*100</f>
        <v>26.099064080227937</v>
      </c>
      <c r="K637" s="46">
        <f>I637/H637*100</f>
        <v>26.099064080227937</v>
      </c>
    </row>
    <row r="638" spans="2:11" s="39" customFormat="1" ht="46.8" x14ac:dyDescent="0.3">
      <c r="B638" s="44" t="s">
        <v>75</v>
      </c>
      <c r="C638" s="45">
        <v>40</v>
      </c>
      <c r="D638" s="81" t="s">
        <v>76</v>
      </c>
      <c r="E638" s="82"/>
      <c r="F638" s="83"/>
      <c r="G638" s="46">
        <v>127108929.79000001</v>
      </c>
      <c r="H638" s="46">
        <v>127108929.79000001</v>
      </c>
      <c r="I638" s="50">
        <v>0</v>
      </c>
      <c r="J638" s="46">
        <f>I638/G638*100</f>
        <v>0</v>
      </c>
      <c r="K638" s="46">
        <f>I638/H638*100</f>
        <v>0</v>
      </c>
    </row>
    <row r="639" spans="2:11" s="39" customFormat="1" ht="31.2" x14ac:dyDescent="0.3">
      <c r="B639" s="44" t="s">
        <v>77</v>
      </c>
      <c r="C639" s="45">
        <v>40</v>
      </c>
      <c r="D639" s="81" t="s">
        <v>78</v>
      </c>
      <c r="E639" s="82"/>
      <c r="F639" s="83"/>
      <c r="G639" s="46">
        <v>16500</v>
      </c>
      <c r="H639" s="46">
        <v>16500</v>
      </c>
      <c r="I639" s="50">
        <v>10981.33</v>
      </c>
      <c r="J639" s="46">
        <f>I639/G639*100</f>
        <v>66.553515151515157</v>
      </c>
      <c r="K639" s="46">
        <f>I639/H639*100</f>
        <v>66.553515151515157</v>
      </c>
    </row>
    <row r="640" spans="2:11" s="39" customFormat="1" ht="15.6" x14ac:dyDescent="0.3">
      <c r="B640" s="44" t="s">
        <v>79</v>
      </c>
      <c r="C640" s="45">
        <v>40</v>
      </c>
      <c r="D640" s="81" t="s">
        <v>80</v>
      </c>
      <c r="E640" s="82"/>
      <c r="F640" s="83"/>
      <c r="G640" s="46">
        <v>126439686.67</v>
      </c>
      <c r="H640" s="46">
        <v>126439686.67</v>
      </c>
      <c r="I640" s="46">
        <v>66167140.899999999</v>
      </c>
      <c r="J640" s="46">
        <f>I640/G640*100</f>
        <v>52.330990880017183</v>
      </c>
      <c r="K640" s="46">
        <f>I640/H640*100</f>
        <v>52.330990880017183</v>
      </c>
    </row>
    <row r="641" spans="1:11" s="39" customFormat="1" x14ac:dyDescent="0.3"/>
    <row r="642" spans="1:11" s="39" customFormat="1" ht="15.6" x14ac:dyDescent="0.3">
      <c r="H642" s="58"/>
      <c r="I642" s="58"/>
    </row>
    <row r="643" spans="1:11" s="39" customFormat="1" ht="15.6" x14ac:dyDescent="0.3">
      <c r="H643" s="58"/>
      <c r="I643" s="58"/>
    </row>
    <row r="644" spans="1:11" s="39" customFormat="1" ht="15.6" x14ac:dyDescent="0.3">
      <c r="H644" s="58"/>
      <c r="I644" s="58"/>
    </row>
    <row r="645" spans="1:11" s="39" customFormat="1" ht="15.6" x14ac:dyDescent="0.3">
      <c r="H645" s="58"/>
      <c r="I645" s="58"/>
    </row>
    <row r="646" spans="1:11" s="39" customFormat="1" ht="15.6" x14ac:dyDescent="0.3">
      <c r="H646" s="58"/>
      <c r="I646" s="58"/>
    </row>
    <row r="647" spans="1:11" s="39" customFormat="1" x14ac:dyDescent="0.3"/>
    <row r="648" spans="1:11" s="39" customFormat="1" x14ac:dyDescent="0.3"/>
    <row r="649" spans="1:11" s="39" customFormat="1" x14ac:dyDescent="0.3">
      <c r="A649" s="40"/>
    </row>
    <row r="650" spans="1:11" s="39" customFormat="1" x14ac:dyDescent="0.3">
      <c r="A650" s="40"/>
    </row>
    <row r="651" spans="1:11" s="39" customFormat="1" ht="16.8" x14ac:dyDescent="0.3">
      <c r="A651" s="43"/>
    </row>
    <row r="652" spans="1:11" s="40" customFormat="1" ht="15.6" x14ac:dyDescent="0.3">
      <c r="A652" s="47"/>
      <c r="B652" s="39"/>
      <c r="C652" s="39"/>
      <c r="D652" s="39"/>
      <c r="E652" s="39"/>
      <c r="F652" s="39"/>
      <c r="G652" s="39"/>
      <c r="H652" s="39"/>
      <c r="I652" s="39"/>
      <c r="J652" s="39"/>
      <c r="K652" s="39"/>
    </row>
    <row r="653" spans="1:11" s="40" customFormat="1" ht="15.6" x14ac:dyDescent="0.3">
      <c r="A653" s="47"/>
      <c r="B653" s="39"/>
      <c r="C653" s="39"/>
      <c r="D653" s="39"/>
      <c r="E653" s="39"/>
      <c r="F653" s="39"/>
      <c r="G653" s="39"/>
      <c r="H653" s="39"/>
      <c r="I653" s="39"/>
      <c r="J653" s="39"/>
      <c r="K653" s="39"/>
    </row>
    <row r="654" spans="1:11" s="43" customFormat="1" ht="16.8" x14ac:dyDescent="0.3">
      <c r="A654" s="47"/>
      <c r="B654" s="39"/>
      <c r="C654" s="39"/>
      <c r="D654" s="39"/>
      <c r="E654" s="39"/>
      <c r="F654" s="39"/>
      <c r="G654" s="39"/>
      <c r="H654" s="39"/>
      <c r="I654" s="39"/>
      <c r="J654" s="39"/>
      <c r="K654" s="39"/>
    </row>
    <row r="655" spans="1:11" s="47" customFormat="1" ht="15.6" x14ac:dyDescent="0.3">
      <c r="A655"/>
      <c r="B655" s="39"/>
      <c r="C655" s="39"/>
      <c r="D655" s="39"/>
      <c r="E655" s="39"/>
      <c r="F655" s="39"/>
      <c r="G655" s="39"/>
      <c r="H655" s="39"/>
      <c r="I655" s="39"/>
      <c r="J655" s="39"/>
      <c r="K655" s="39"/>
    </row>
    <row r="656" spans="1:11" s="47" customFormat="1" ht="15.6" x14ac:dyDescent="0.3">
      <c r="A656"/>
      <c r="B656" s="39"/>
      <c r="C656" s="39"/>
      <c r="D656" s="39"/>
      <c r="E656" s="39"/>
      <c r="F656" s="39"/>
      <c r="G656" s="39"/>
      <c r="H656" s="39"/>
      <c r="I656" s="39"/>
      <c r="J656" s="39"/>
      <c r="K656" s="39"/>
    </row>
    <row r="657" spans="1:11" s="47" customFormat="1" ht="15.6" x14ac:dyDescent="0.3">
      <c r="A657"/>
      <c r="B657" s="39"/>
      <c r="C657" s="39"/>
      <c r="D657" s="39"/>
      <c r="E657" s="39"/>
      <c r="F657" s="39"/>
      <c r="G657" s="39"/>
      <c r="H657" s="39"/>
      <c r="I657" s="39"/>
      <c r="J657" s="39"/>
      <c r="K657" s="39"/>
    </row>
  </sheetData>
  <autoFilter ref="A34:K640"/>
  <mergeCells count="37">
    <mergeCell ref="C31:F31"/>
    <mergeCell ref="C33:E33"/>
    <mergeCell ref="B35:K35"/>
    <mergeCell ref="D640:F640"/>
    <mergeCell ref="D636:F636"/>
    <mergeCell ref="D638:F638"/>
    <mergeCell ref="D639:F639"/>
    <mergeCell ref="D637:F637"/>
    <mergeCell ref="C32:F32"/>
    <mergeCell ref="C30:F30"/>
    <mergeCell ref="C29:F29"/>
    <mergeCell ref="C14:F14"/>
    <mergeCell ref="C28:F28"/>
    <mergeCell ref="C20:F20"/>
    <mergeCell ref="C17:F17"/>
    <mergeCell ref="C24:F24"/>
    <mergeCell ref="C15:F15"/>
    <mergeCell ref="C16:F16"/>
    <mergeCell ref="C12:F12"/>
    <mergeCell ref="C26:F26"/>
    <mergeCell ref="C27:F27"/>
    <mergeCell ref="C23:F23"/>
    <mergeCell ref="C21:F21"/>
    <mergeCell ref="C19:F19"/>
    <mergeCell ref="C22:F22"/>
    <mergeCell ref="C13:F13"/>
    <mergeCell ref="C25:F25"/>
    <mergeCell ref="C18:F18"/>
    <mergeCell ref="C9:F9"/>
    <mergeCell ref="C10:F10"/>
    <mergeCell ref="C11:F11"/>
    <mergeCell ref="B1:K1"/>
    <mergeCell ref="C4:F4"/>
    <mergeCell ref="B6:K6"/>
    <mergeCell ref="C7:F7"/>
    <mergeCell ref="C5:F5"/>
    <mergeCell ref="C8:F8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2015-08-04T09:16:44Z</cp:lastPrinted>
  <dcterms:created xsi:type="dcterms:W3CDTF">2006-09-16T00:00:00Z</dcterms:created>
  <dcterms:modified xsi:type="dcterms:W3CDTF">2015-09-09T10:14:17Z</dcterms:modified>
</cp:coreProperties>
</file>