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2" sheetId="2" r:id="rId1"/>
    <sheet name="исполн за 9 м-цев" sheetId="1" r:id="rId2"/>
  </sheets>
  <calcPr calcId="152511"/>
</workbook>
</file>

<file path=xl/calcChain.xml><?xml version="1.0" encoding="utf-8"?>
<calcChain xmlns="http://schemas.openxmlformats.org/spreadsheetml/2006/main">
  <c r="E23" i="2" l="1"/>
  <c r="E20" i="2"/>
  <c r="E19" i="2"/>
  <c r="E16" i="2"/>
  <c r="E15" i="2"/>
  <c r="E14" i="2"/>
  <c r="E13" i="2"/>
  <c r="E12" i="2"/>
  <c r="E11" i="2"/>
  <c r="E10" i="2"/>
  <c r="E52" i="1"/>
  <c r="C52" i="1"/>
  <c r="E49" i="1"/>
  <c r="D49" i="1"/>
  <c r="C49" i="1"/>
  <c r="D43" i="1"/>
  <c r="C43" i="1"/>
  <c r="D42" i="1"/>
  <c r="D44" i="1" s="1"/>
  <c r="D53" i="1" s="1"/>
  <c r="C42" i="1"/>
  <c r="D41" i="1"/>
  <c r="C41" i="1"/>
  <c r="E40" i="1"/>
  <c r="E41" i="1" s="1"/>
  <c r="D34" i="1"/>
  <c r="E33" i="1"/>
  <c r="E30" i="1"/>
  <c r="E29" i="1"/>
  <c r="C26" i="1"/>
  <c r="C24" i="1" s="1"/>
  <c r="E24" i="1"/>
  <c r="E34" i="1" s="1"/>
  <c r="D24" i="1"/>
  <c r="E23" i="1"/>
  <c r="D23" i="1"/>
  <c r="D21" i="1"/>
  <c r="C21" i="1"/>
  <c r="E20" i="1"/>
  <c r="E19" i="1"/>
  <c r="E21" i="1" s="1"/>
  <c r="E17" i="1"/>
  <c r="D17" i="1"/>
  <c r="C17" i="1"/>
  <c r="E14" i="1"/>
  <c r="E12" i="1"/>
  <c r="D12" i="1"/>
  <c r="D11" i="1"/>
  <c r="C11" i="1"/>
  <c r="C12" i="1" s="1"/>
  <c r="E44" i="1" l="1"/>
  <c r="E53" i="1" s="1"/>
  <c r="E55" i="1" s="1"/>
  <c r="C53" i="1"/>
  <c r="C23" i="1"/>
  <c r="C34" i="1"/>
  <c r="C44" i="1" s="1"/>
</calcChain>
</file>

<file path=xl/sharedStrings.xml><?xml version="1.0" encoding="utf-8"?>
<sst xmlns="http://schemas.openxmlformats.org/spreadsheetml/2006/main" count="166" uniqueCount="162">
  <si>
    <t xml:space="preserve">ИСПОЛНЕНИЕ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</si>
  <si>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по ведомственной целевой программе "Благоустройство города Пыть-Ях на 2017-2019 годы",    </t>
  </si>
  <si>
    <t xml:space="preserve">по муниципальным контрактам  на 2018 год     </t>
  </si>
  <si>
    <t>(по состоянию на 30.09.2018)</t>
  </si>
  <si>
    <t>№№</t>
  </si>
  <si>
    <t>Мероприятия программы</t>
  </si>
  <si>
    <t>Бюджетные ассигнования по программе                          на 30.09.2018,  руб.</t>
  </si>
  <si>
    <t>Уточненный план по бюджету на 30.09.2018,                                  руб.</t>
  </si>
  <si>
    <t>Кассовое исполнение                           руб.</t>
  </si>
  <si>
    <t>Период работы</t>
  </si>
  <si>
    <t>Цель - Улучшение условий проживания граждан, повышение уровня комфортности пребывания на территории города</t>
  </si>
  <si>
    <t>Задача 1. Организация освещения улиц</t>
  </si>
  <si>
    <t>1.1</t>
  </si>
  <si>
    <t>Электроэнергия</t>
  </si>
  <si>
    <r>
      <t>договор с АО ТЭК с 01.01.2018 по 31.12.2018 -</t>
    </r>
    <r>
      <rPr>
        <b/>
        <sz val="12"/>
        <rFont val="Times New Roman"/>
        <family val="1"/>
        <charset val="204"/>
      </rPr>
      <t xml:space="preserve"> 10 380 000,00</t>
    </r>
    <r>
      <rPr>
        <sz val="12"/>
        <rFont val="Times New Roman"/>
        <family val="1"/>
        <charset val="204"/>
      </rPr>
      <t xml:space="preserve"> руб.</t>
    </r>
  </si>
  <si>
    <t>1.2</t>
  </si>
  <si>
    <t>Обслуживание и содержание электрооборудования и электрических сетей, 75,949 км линий</t>
  </si>
  <si>
    <r>
      <t xml:space="preserve">МК № 0187300019417000524-0269542-01 от 29.01.2017 с ИП Юферицин В.В.  - </t>
    </r>
    <r>
      <rPr>
        <b/>
        <sz val="12"/>
        <rFont val="Times New Roman"/>
        <family val="1"/>
        <charset val="204"/>
      </rPr>
      <t xml:space="preserve">8 079 400,0 </t>
    </r>
    <r>
      <rPr>
        <sz val="12"/>
        <rFont val="Times New Roman"/>
        <family val="1"/>
        <charset val="204"/>
      </rPr>
      <t xml:space="preserve"> руб.</t>
    </r>
  </si>
  <si>
    <t>Итого по задаче 1</t>
  </si>
  <si>
    <t>Задача 2. Озеленение городской территории</t>
  </si>
  <si>
    <t>2.1.</t>
  </si>
  <si>
    <t>Охрана, защита и восстановление зеленых насаждений в парках и скверах,ремонт малых архитектурных форм. Прореживание в лесопарковых зонах вдоль пешеходных дорожек, троп от поросли и поврежденных деревьев.  2671,7 га</t>
  </si>
  <si>
    <t xml:space="preserve">МК с МУП ГЛ на сумму 97 394,0 руб., МК № 0187300019417000544-0269542-01 от 29.01.2018  с ООО "НОРДСТРОЙЛЕС" на сумму 3 460 473,10 руб. </t>
  </si>
  <si>
    <t>2.2.</t>
  </si>
  <si>
    <t xml:space="preserve">Благоустройство и озеленение городских объектов </t>
  </si>
  <si>
    <t>МК с МУП ГЛ на сумму 5 256 700,0 руб.</t>
  </si>
  <si>
    <t>2.2.1</t>
  </si>
  <si>
    <t xml:space="preserve">Оформление и ремонт цветников, содержание газонов на городских объектах , 142 510 м2                                                                                 </t>
  </si>
  <si>
    <t>Итого по задаче 2</t>
  </si>
  <si>
    <t xml:space="preserve"> Задача 3. Содержание мест захоронения.</t>
  </si>
  <si>
    <t>3.1.</t>
  </si>
  <si>
    <t>Уход за территорией, в том числе:  общая площадь городского кладбища 53900 м2, пешеходные дорожки 5960 м2, могилы ВОВ - 40 шт., урны 7 шт., контейнерная пощадка 24 м2, строение 56,1 м2</t>
  </si>
  <si>
    <t xml:space="preserve">соглашение по факту предоставления затрат предприятием (ежемесячно) с ООО МУП Городское лесничество </t>
  </si>
  <si>
    <t>3.2.</t>
  </si>
  <si>
    <t>Охрана кладбища: общая площадь 53900 м2, строение - 56,1 м2</t>
  </si>
  <si>
    <t>Итого по задаче 3</t>
  </si>
  <si>
    <t>Задача 4. Содержание городских территорий в соответствии с установленными Правилами и нормами</t>
  </si>
  <si>
    <t>4.1.</t>
  </si>
  <si>
    <t xml:space="preserve">Санитарное содержание мест массового отдыха, а также подготовка мест массового отдыха к праздничным мероприятиям. </t>
  </si>
  <si>
    <t xml:space="preserve">4.1.1. </t>
  </si>
  <si>
    <t>Подготовка мест массового отдыха к праздничным мероприятиям, а так же подготовка к праздничным мероприятим: Масленица, 1 Мая, 9 Мая, День Молодежи, День  России,Сабантуй,  День города , в том числе:</t>
  </si>
  <si>
    <t>4.1.1.1.</t>
  </si>
  <si>
    <t>Оформление доски Почета</t>
  </si>
  <si>
    <t>МК № 75 с ИП Моторина Н.В.</t>
  </si>
  <si>
    <t>4.1.1.2.</t>
  </si>
  <si>
    <t>Приобретение, транспортировка и монтаж МАФ (урн - 30 шт., скамеек - 20 шт.)</t>
  </si>
  <si>
    <t>4.1.1.3.</t>
  </si>
  <si>
    <t>Приобретение флагов России, ХМАО, г.Пыть-Ях, в том числе транспортировка</t>
  </si>
  <si>
    <t>МК № 49 с ИП Ромашко Ж.В.</t>
  </si>
  <si>
    <t>4.1.1.4.</t>
  </si>
  <si>
    <t>Приобретение флагов расцвечивания для флаговой композиции и улиц города</t>
  </si>
  <si>
    <t>4.1.1.5.</t>
  </si>
  <si>
    <t>Монтаж, демонтаж уличных флагов расцвечивания; баннеров, растяжек,подключение электроаппаратуры и обслуживание</t>
  </si>
  <si>
    <t xml:space="preserve">МК № 0187300019418000014-0269542-01 от 06.03.2018 с ИП Юферицин В.В. на сумму 751 655,10 руб. ( на 2018 год - 375827,55 р.), мк №134 на сумму 94798,3 р., мк № 135 на сумму 92869,0р., мк №136 на сумму 74929,51р., мк № 137 на сумму 96072,30р. </t>
  </si>
  <si>
    <t>4.1.1.6.</t>
  </si>
  <si>
    <t>Капитальный ремонт,  текущий ремонт и содержание (7 календарных дней) городского туалета  в праздничные дни (1Мая, 9Мая, День защиты детей, День России, День молодежи,  День Российского флага, День города)</t>
  </si>
  <si>
    <r>
      <t xml:space="preserve">МК № 26, 27 от 14.02.2018  с ООО "Пыть-Яхский Жилищный Сервис" на сумму </t>
    </r>
    <r>
      <rPr>
        <b/>
        <sz val="12"/>
        <rFont val="Times New Roman"/>
        <family val="1"/>
        <charset val="204"/>
      </rPr>
      <t>151 000,0</t>
    </r>
    <r>
      <rPr>
        <sz val="12"/>
        <rFont val="Times New Roman"/>
        <family val="1"/>
        <charset val="204"/>
      </rPr>
      <t xml:space="preserve"> руб. 51000,31 р. и 99999,69 р.)</t>
    </r>
  </si>
  <si>
    <t>4.1.1.7</t>
  </si>
  <si>
    <t>Транспортировка, монтаж, содержание, демонтаж биотуалетов в праздничные дни (Проводы зимы, 9 Мая,  День города, Сабантуй)</t>
  </si>
  <si>
    <t xml:space="preserve">МК № 25 от 14.02.2017, подрядчик  ООО "Пыть-Яхский Жилищный Сервис" </t>
  </si>
  <si>
    <t>4.1.1.8</t>
  </si>
  <si>
    <t>Перекрытие улиц города и санитарная уборка улиц и объектов в праздничные дни</t>
  </si>
  <si>
    <t xml:space="preserve"> МК от 19.02.2018 № 02/18 с ООО ДРСК  на сумму 414,0 т.руб.</t>
  </si>
  <si>
    <t>4.1.2.</t>
  </si>
  <si>
    <t>Подготовка к Новому году, в том числе строительство ледового городка, охрана, устройство новогодней иллюминации. Демонтаж городка и новогодней иллюминации, в том числе принятые и неисполненные обязательства за 2016 год - 421471,75 рублей</t>
  </si>
  <si>
    <t>МК  № 0187300019417000243-0269542-01 от 27.09.2017 на сумму 85 000,0  руб. с ИП Юферицин В.В., МК № 0187300019417000257-0269542-01 от 27.10.2017 на сумму 216 000,0 руб. с ИП Астахов А.С.</t>
  </si>
  <si>
    <t>Итого по подразделу 4.1</t>
  </si>
  <si>
    <t>4.2.</t>
  </si>
  <si>
    <t>Обеспечение чистоты и порядка на улицах города, в микрорайонах</t>
  </si>
  <si>
    <t>4.2.1.</t>
  </si>
  <si>
    <t>Летнее санитарное содержание городских территорий 649 624 м2, в т.ч. вывоз и утилизация мусора</t>
  </si>
  <si>
    <t>4.2.2.</t>
  </si>
  <si>
    <t>Механизированная уборка внутриквартальных проездов  в зимнее время, 164 326,8м2</t>
  </si>
  <si>
    <t>4.2.3</t>
  </si>
  <si>
    <t>Зимнее и летнее содержание объектов благоустройства, 262 993,67 м2</t>
  </si>
  <si>
    <r>
      <t xml:space="preserve">МК № 0187300019417000525-0269542-02  с МУП Городское лесничество на сумму </t>
    </r>
    <r>
      <rPr>
        <b/>
        <sz val="12"/>
        <rFont val="Times New Roman"/>
        <family val="1"/>
        <charset val="204"/>
      </rPr>
      <t>10 869 012, 0</t>
    </r>
    <r>
      <rPr>
        <sz val="12"/>
        <rFont val="Times New Roman"/>
        <family val="1"/>
        <charset val="204"/>
      </rPr>
      <t xml:space="preserve"> руб.</t>
    </r>
  </si>
  <si>
    <t>4.2.4.</t>
  </si>
  <si>
    <t>Ремонт внутриквартальных проездов (ямочный ремонт)</t>
  </si>
  <si>
    <t>4.2.5.</t>
  </si>
  <si>
    <t>Зимнее и летнее содержание городских территорий</t>
  </si>
  <si>
    <t xml:space="preserve">МК № 10 от 31.01.2018 - 99996,95р., МК № 11 от 31.01.2018 - 99994,25р., МК № 12 от 31.01.2018 - 99999,80р., МК № 13 от 31.01.2018 - 99997,88 р., МК № 14 от 31.01.2018 - 99997,44 р., МК № 15 от 31.01.2018 - 99997,56 ., МК № 16 от 31.01.2018 - 99997,80 р., МК № 17 от 31.01.2018 - 87569,36 р., МК № 0187300019417000551-0269542-02 от 06.02.2018 с ООО ДРСК на сумму 2 445 449,81 руб. </t>
  </si>
  <si>
    <t>Итого по подразделу 4.2</t>
  </si>
  <si>
    <t>4.3</t>
  </si>
  <si>
    <t>Содержание, текущий ремонт, демонтаж МАФ, приобретение и монтаж малых архитектурных форм (детские игровые (спортивные) комплексы, урны, скамейки), 62 шт.</t>
  </si>
  <si>
    <t>МК 0187300019418000081-0269542-01 от 28.05.2018 с ООО ФРАМ на сумму 2143182,64 р.</t>
  </si>
  <si>
    <t>4.4</t>
  </si>
  <si>
    <t>Ремонт и содержание городского фонтана, в том числе принятые и неисполненные обязательства за 2016 год - 305168,12 рублей</t>
  </si>
  <si>
    <t>соглашение по факту предоставления затрат предприятием  с ООО МУП УГХ</t>
  </si>
  <si>
    <t>Итого по задаче 4</t>
  </si>
  <si>
    <t xml:space="preserve">Задача 5. Улучшение и совершенствование городских объектов, эстетического облика городской территории. </t>
  </si>
  <si>
    <t>5.1</t>
  </si>
  <si>
    <t>Проведение строительной экспертизы по объекту "Мемориальный комплекс Монумент славы и вечного огня", в том числе принятые и неисполненные обязательства за 2016 год - 95 000,0 рублей</t>
  </si>
  <si>
    <t>5.2</t>
  </si>
  <si>
    <t xml:space="preserve">Реконструкция асфальтового покрытия, устройство тротуаров, проездов на общей придомовой территории МКД № 1, 2, 2а, 3, 4 в 5 микрорайоне "Солнечный" </t>
  </si>
  <si>
    <t xml:space="preserve">Соглашение о предоставлении средств на реализацию проекта инициативного бюджетирования с ТСЖ Югория </t>
  </si>
  <si>
    <t>5.3</t>
  </si>
  <si>
    <t xml:space="preserve">Ограждение детской площадки на дворовой территории МКД № 25, 27 по ул.Св.Федорова в 3 микрорайоне "Кедровый" </t>
  </si>
  <si>
    <t>Соглашение о предоставлении средств на реализацию проекта инициативного бюджетирования с ООО УК "Лифттехсервис"</t>
  </si>
  <si>
    <t>Итого по задаче 5</t>
  </si>
  <si>
    <t xml:space="preserve">Задача 6. Повышение уровня культуры населения. </t>
  </si>
  <si>
    <t>6.1</t>
  </si>
  <si>
    <t>Участие в окружном конкурсе "Самый благоустроенный город, поселок, село"</t>
  </si>
  <si>
    <t>Итого по задаче 6</t>
  </si>
  <si>
    <t>Всего по программе</t>
  </si>
  <si>
    <t>Исполненеие (%)</t>
  </si>
  <si>
    <t>Главный специалист УЖКК,ТиД</t>
  </si>
  <si>
    <t>Т.И. Изотова</t>
  </si>
  <si>
    <t>Пояснительная записка
к отчету о ходе реализации ведомственной целевой  программы «Благоустройство города Пыть-Ях на 2017-2019 годы»
за январь-сентябрь 2018 года</t>
  </si>
  <si>
    <t xml:space="preserve">1. Сведения:
- о ходе реализации программных мероприятий за отчетный период, в том числе о результатах реализации мероприятий, финансирование по которым не осуществлялось и причинах невыполнения программных мероприятий: информация приведена в таблице №1.                                                                                                                                                       В ходе реализации программных мероприятий с уточненным годовым обеспечением финансовых средств в сумме 48 352,3 тыс.рублей, освоено по состоянию на 30.09.2018  – 24 590,54 тыс.рублей или  50,86%.
</t>
  </si>
  <si>
    <t xml:space="preserve"> - за период январь – сентябрь 2018 года проведено открытых аукционов – 7, котировок цен – 1, заключены соглашения с МУП «Городское лесничество»  на предоставление субсидий на финансирование выполненных работ в пределах возмещения затрат, понесенных предприятием – 4, заключено договоров с единственным поставщиком – 17, конкурс - 1.</t>
  </si>
  <si>
    <t xml:space="preserve"> - о необходимости корректировке ведомственной целевой программы - по состоянию на 30.09.2018 отсутствует необходимость корректировки программы.</t>
  </si>
  <si>
    <t>2. Сведения о соответствии фактических показателей выполнения муниципальной программы показателям, установленным при утверждении программы, средний процент достижения показателей за отчетный период:</t>
  </si>
  <si>
    <t>№ п/п</t>
  </si>
  <si>
    <t>Наименование показателей результатов</t>
  </si>
  <si>
    <t xml:space="preserve">План  
2017 год
</t>
  </si>
  <si>
    <t>Факт                        за отчетный период</t>
  </si>
  <si>
    <t>%</t>
  </si>
  <si>
    <t>Примечание (расчет показателя с указанием источника информации)</t>
  </si>
  <si>
    <t>Причины недостижения показателя</t>
  </si>
  <si>
    <t>Показатели непосредственных результатов</t>
  </si>
  <si>
    <t>1</t>
  </si>
  <si>
    <t>Подготовка мест для массового отдыха для  праздничных мероприятий,.меропр.</t>
  </si>
  <si>
    <t>6х100/7</t>
  </si>
  <si>
    <t xml:space="preserve">Всего в течении года запланировано 7 праздничных мероприятий, в том числе: Проводы зимы, 9 Мая, День защиты Детей, День России, День молодежи, День города, Новый год.     На текущий момент отработано 6 мероприятий                                                                                     </t>
  </si>
  <si>
    <t>2</t>
  </si>
  <si>
    <t>Освещение улиц, км  линий.</t>
  </si>
  <si>
    <t>75,949х100/75,949</t>
  </si>
  <si>
    <t>3</t>
  </si>
  <si>
    <t>Оформление  цветочных композиций, содержание газонов (поос), м2</t>
  </si>
  <si>
    <t>142227х100/142227</t>
  </si>
  <si>
    <t>4</t>
  </si>
  <si>
    <t>Зимнее и летнее содержание скверов и аллей, м2.</t>
  </si>
  <si>
    <t>262993,67х100/262993,67</t>
  </si>
  <si>
    <t>5</t>
  </si>
  <si>
    <t>Содержание городского кладбища, м2.</t>
  </si>
  <si>
    <t>53900х100/53900</t>
  </si>
  <si>
    <t>6</t>
  </si>
  <si>
    <t>Летнее содержание городской территории, м2</t>
  </si>
  <si>
    <t>6496240х100/649624</t>
  </si>
  <si>
    <t>7</t>
  </si>
  <si>
    <t>Механизированная уборка внутриквартальных проездов  в зимнее время , м2</t>
  </si>
  <si>
    <t>164326,8х100/164326,8</t>
  </si>
  <si>
    <t>8</t>
  </si>
  <si>
    <t xml:space="preserve">Избежание материального ущерба от лесных пожаров на территории лесопарковых зон площадью 2671,7 га, руб. </t>
  </si>
  <si>
    <t xml:space="preserve">По состоянию на 30.09.2018г. 
материального ущерба от лесных пожаров нет </t>
  </si>
  <si>
    <t>9</t>
  </si>
  <si>
    <t>Улучшение и совершенствование городских объектов, эстетического облика гороской территории, ед.</t>
  </si>
  <si>
    <t>0*100/0</t>
  </si>
  <si>
    <t>10</t>
  </si>
  <si>
    <t xml:space="preserve">Демонтаж  15 шт. (23%) детских игровых площадок с морально устаревшими малыми формами и не имеющими сертификатов, паспортов. </t>
  </si>
  <si>
    <t>0х100/5</t>
  </si>
  <si>
    <t>11</t>
  </si>
  <si>
    <t xml:space="preserve">Содержание, текущий ремонт, приобретение и монтаж малых архитектурных форм (детские игровые (спортивные) комплексы, урны, скамейки), шт.  </t>
  </si>
  <si>
    <t>62х100/62</t>
  </si>
  <si>
    <t>Показатели конечных результатов</t>
  </si>
  <si>
    <t xml:space="preserve">Отсутствие жалоб населения на качество оказание муниципальных услуг (выполнение работ) выполняемых в соответствии с утвержденными стандартами. </t>
  </si>
  <si>
    <t xml:space="preserve"> -</t>
  </si>
  <si>
    <t>-</t>
  </si>
  <si>
    <t>По состоянию на 30.06.2018г. 
жалобы со стороны населения не зарегистрированы.</t>
  </si>
  <si>
    <t>Средний процент достижения показателей</t>
  </si>
  <si>
    <t>х</t>
  </si>
  <si>
    <t>Исп. Главный специалист УЖККТиД                                                                                                                                                                                                                                                                                                                                                                                                                                                                                               Изотова Т.И., 8 (3463) 46-84-59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</si>
</sst>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6" x14ac:knownFonts="1">
    <font>
      <sz val="11"/>
      <color theme="1"/>
      <name val="Calibri"/>
      <family val="2"/>
      <scheme val="minor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164" fontId="4" fillId="0" borderId="1" xfId="0" applyNumberFormat="1" applyFont="1" applyFill="1" applyBorder="1" applyAlignment="1">
      <alignment wrapText="1"/>
    </xf>
    <xf numFmtId="2" fontId="4" fillId="0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2" fillId="0" borderId="5" xfId="0" applyFont="1" applyBorder="1" applyAlignment="1">
      <alignment horizontal="center" wrapText="1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6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164" fontId="2" fillId="0" borderId="1" xfId="0" applyNumberFormat="1" applyFont="1" applyFill="1" applyBorder="1" applyAlignment="1">
      <alignment wrapText="1"/>
    </xf>
    <xf numFmtId="2" fontId="2" fillId="0" borderId="1" xfId="0" applyNumberFormat="1" applyFont="1" applyFill="1" applyBorder="1" applyAlignment="1">
      <alignment wrapText="1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left" wrapText="1"/>
    </xf>
    <xf numFmtId="164" fontId="4" fillId="0" borderId="3" xfId="0" applyNumberFormat="1" applyFont="1" applyFill="1" applyBorder="1" applyAlignment="1">
      <alignment wrapText="1"/>
    </xf>
    <xf numFmtId="4" fontId="2" fillId="0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64" fontId="4" fillId="0" borderId="3" xfId="0" applyNumberFormat="1" applyFont="1" applyFill="1" applyBorder="1" applyAlignment="1">
      <alignment horizont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left" vertical="center"/>
    </xf>
    <xf numFmtId="164" fontId="4" fillId="0" borderId="0" xfId="0" applyNumberFormat="1" applyFont="1" applyFill="1" applyBorder="1" applyAlignment="1"/>
    <xf numFmtId="2" fontId="4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0" fillId="0" borderId="0" xfId="0" applyAlignment="1"/>
    <xf numFmtId="0" fontId="2" fillId="0" borderId="0" xfId="0" applyFont="1" applyAlignment="1"/>
    <xf numFmtId="2" fontId="2" fillId="0" borderId="0" xfId="0" applyNumberFormat="1" applyFont="1" applyAlignme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64" fontId="2" fillId="0" borderId="4" xfId="0" applyNumberFormat="1" applyFont="1" applyFill="1" applyBorder="1" applyAlignment="1">
      <alignment wrapText="1"/>
    </xf>
    <xf numFmtId="2" fontId="2" fillId="0" borderId="4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2" fontId="3" fillId="0" borderId="2" xfId="0" applyNumberFormat="1" applyFont="1" applyFill="1" applyBorder="1" applyAlignment="1">
      <alignment horizontal="center" wrapText="1"/>
    </xf>
    <xf numFmtId="49" fontId="2" fillId="0" borderId="5" xfId="0" applyNumberFormat="1" applyFont="1" applyFill="1" applyBorder="1" applyAlignment="1">
      <alignment vertical="top" wrapText="1"/>
    </xf>
    <xf numFmtId="164" fontId="3" fillId="0" borderId="2" xfId="0" applyNumberFormat="1" applyFont="1" applyFill="1" applyBorder="1" applyAlignment="1">
      <alignment wrapText="1"/>
    </xf>
    <xf numFmtId="164" fontId="3" fillId="0" borderId="2" xfId="0" applyNumberFormat="1" applyFont="1" applyFill="1" applyBorder="1" applyAlignment="1">
      <alignment wrapText="1"/>
    </xf>
    <xf numFmtId="2" fontId="3" fillId="0" borderId="2" xfId="0" applyNumberFormat="1" applyFont="1" applyFill="1" applyBorder="1" applyAlignment="1">
      <alignment wrapText="1"/>
    </xf>
    <xf numFmtId="164" fontId="3" fillId="0" borderId="2" xfId="0" applyNumberFormat="1" applyFont="1" applyFill="1" applyBorder="1" applyAlignment="1">
      <alignment horizontal="center" wrapText="1"/>
    </xf>
    <xf numFmtId="164" fontId="3" fillId="0" borderId="2" xfId="0" applyNumberFormat="1" applyFont="1" applyFill="1" applyBorder="1" applyAlignment="1">
      <alignment horizontal="center" wrapText="1"/>
    </xf>
    <xf numFmtId="49" fontId="2" fillId="0" borderId="6" xfId="0" applyNumberFormat="1" applyFont="1" applyFill="1" applyBorder="1" applyAlignment="1">
      <alignment wrapText="1"/>
    </xf>
    <xf numFmtId="2" fontId="2" fillId="0" borderId="1" xfId="0" applyNumberFormat="1" applyFont="1" applyFill="1" applyBorder="1" applyAlignment="1">
      <alignment horizontal="right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164" fontId="2" fillId="0" borderId="1" xfId="0" applyNumberFormat="1" applyFont="1" applyBorder="1" applyAlignment="1">
      <alignment horizontal="right" wrapText="1"/>
    </xf>
    <xf numFmtId="0" fontId="0" fillId="0" borderId="0" xfId="0" applyAlignment="1">
      <alignment wrapText="1"/>
    </xf>
    <xf numFmtId="0" fontId="2" fillId="0" borderId="0" xfId="0" applyFont="1" applyFill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wrapText="1"/>
    </xf>
    <xf numFmtId="2" fontId="2" fillId="0" borderId="5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2" fillId="0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3" fillId="0" borderId="5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B7" sqref="B7"/>
    </sheetView>
  </sheetViews>
  <sheetFormatPr defaultRowHeight="15" x14ac:dyDescent="0.25"/>
  <cols>
    <col min="1" max="1" width="8" customWidth="1"/>
    <col min="2" max="2" width="37.42578125" customWidth="1"/>
    <col min="3" max="3" width="11.28515625" customWidth="1"/>
    <col min="4" max="4" width="12.85546875" customWidth="1"/>
    <col min="5" max="5" width="11.85546875" customWidth="1"/>
    <col min="6" max="6" width="22.85546875" customWidth="1"/>
    <col min="7" max="7" width="39.140625" customWidth="1"/>
  </cols>
  <sheetData>
    <row r="1" spans="1:7" ht="15.75" x14ac:dyDescent="0.25">
      <c r="A1" s="57" t="s">
        <v>107</v>
      </c>
      <c r="B1" s="57"/>
      <c r="C1" s="57"/>
      <c r="D1" s="57"/>
      <c r="E1" s="57"/>
      <c r="F1" s="57"/>
      <c r="G1" s="59"/>
    </row>
    <row r="2" spans="1:7" ht="81.75" customHeight="1" x14ac:dyDescent="0.25">
      <c r="A2" s="60" t="s">
        <v>108</v>
      </c>
      <c r="B2" s="61"/>
      <c r="C2" s="61"/>
      <c r="D2" s="61"/>
      <c r="E2" s="61"/>
      <c r="F2" s="61"/>
      <c r="G2" s="61"/>
    </row>
    <row r="3" spans="1:7" ht="51" customHeight="1" x14ac:dyDescent="0.25">
      <c r="A3" s="60" t="s">
        <v>109</v>
      </c>
      <c r="B3" s="60"/>
      <c r="C3" s="60"/>
      <c r="D3" s="60"/>
      <c r="E3" s="60"/>
      <c r="F3" s="60"/>
      <c r="G3" s="61"/>
    </row>
    <row r="4" spans="1:7" ht="30.75" customHeight="1" x14ac:dyDescent="0.25">
      <c r="A4" s="60" t="s">
        <v>110</v>
      </c>
      <c r="B4" s="62"/>
      <c r="C4" s="62"/>
      <c r="D4" s="62"/>
      <c r="E4" s="62"/>
      <c r="F4" s="62"/>
      <c r="G4" s="62"/>
    </row>
    <row r="5" spans="1:7" ht="36.75" customHeight="1" x14ac:dyDescent="0.25">
      <c r="A5" s="60" t="s">
        <v>111</v>
      </c>
      <c r="B5" s="62"/>
      <c r="C5" s="62"/>
      <c r="D5" s="62"/>
      <c r="E5" s="62"/>
      <c r="F5" s="62"/>
      <c r="G5" s="62"/>
    </row>
    <row r="6" spans="1:7" ht="16.5" x14ac:dyDescent="0.25">
      <c r="A6" s="84"/>
      <c r="B6" s="84"/>
      <c r="C6" s="84"/>
      <c r="D6" s="84"/>
      <c r="E6" s="84"/>
      <c r="F6" s="84"/>
      <c r="G6" s="85"/>
    </row>
    <row r="7" spans="1:7" ht="63" x14ac:dyDescent="0.25">
      <c r="A7" s="63" t="s">
        <v>112</v>
      </c>
      <c r="B7" s="63" t="s">
        <v>113</v>
      </c>
      <c r="C7" s="63" t="s">
        <v>114</v>
      </c>
      <c r="D7" s="63" t="s">
        <v>115</v>
      </c>
      <c r="E7" s="63" t="s">
        <v>116</v>
      </c>
      <c r="F7" s="63" t="s">
        <v>117</v>
      </c>
      <c r="G7" s="76" t="s">
        <v>118</v>
      </c>
    </row>
    <row r="8" spans="1:7" ht="15.75" x14ac:dyDescent="0.25">
      <c r="A8" s="64">
        <v>1</v>
      </c>
      <c r="B8" s="64">
        <v>2</v>
      </c>
      <c r="C8" s="64">
        <v>3</v>
      </c>
      <c r="D8" s="64">
        <v>4</v>
      </c>
      <c r="E8" s="64">
        <v>5</v>
      </c>
      <c r="F8" s="64">
        <v>6</v>
      </c>
      <c r="G8" s="7"/>
    </row>
    <row r="9" spans="1:7" ht="15.75" x14ac:dyDescent="0.25">
      <c r="A9" s="63"/>
      <c r="B9" s="65" t="s">
        <v>119</v>
      </c>
      <c r="C9" s="66"/>
      <c r="D9" s="66"/>
      <c r="E9" s="66"/>
      <c r="F9" s="67"/>
      <c r="G9" s="7"/>
    </row>
    <row r="10" spans="1:7" ht="110.25" x14ac:dyDescent="0.25">
      <c r="A10" s="68" t="s">
        <v>120</v>
      </c>
      <c r="B10" s="69" t="s">
        <v>121</v>
      </c>
      <c r="C10" s="63">
        <v>7</v>
      </c>
      <c r="D10" s="63">
        <v>6</v>
      </c>
      <c r="E10" s="70">
        <f t="shared" ref="E10:E16" si="0">D10*100/C10</f>
        <v>85.714285714285708</v>
      </c>
      <c r="F10" s="63" t="s">
        <v>122</v>
      </c>
      <c r="G10" s="69" t="s">
        <v>123</v>
      </c>
    </row>
    <row r="11" spans="1:7" ht="15.75" x14ac:dyDescent="0.25">
      <c r="A11" s="68" t="s">
        <v>124</v>
      </c>
      <c r="B11" s="69" t="s">
        <v>125</v>
      </c>
      <c r="C11" s="63">
        <v>75.948999999999998</v>
      </c>
      <c r="D11" s="63">
        <v>75.948999999999998</v>
      </c>
      <c r="E11" s="70">
        <f t="shared" si="0"/>
        <v>100</v>
      </c>
      <c r="F11" s="63" t="s">
        <v>126</v>
      </c>
      <c r="G11" s="7"/>
    </row>
    <row r="12" spans="1:7" ht="47.25" x14ac:dyDescent="0.25">
      <c r="A12" s="68" t="s">
        <v>127</v>
      </c>
      <c r="B12" s="69" t="s">
        <v>128</v>
      </c>
      <c r="C12" s="70">
        <v>142227</v>
      </c>
      <c r="D12" s="70">
        <v>142227</v>
      </c>
      <c r="E12" s="70">
        <f t="shared" si="0"/>
        <v>100</v>
      </c>
      <c r="F12" s="70" t="s">
        <v>129</v>
      </c>
      <c r="G12" s="7"/>
    </row>
    <row r="13" spans="1:7" ht="31.5" x14ac:dyDescent="0.25">
      <c r="A13" s="68" t="s">
        <v>130</v>
      </c>
      <c r="B13" s="69" t="s">
        <v>131</v>
      </c>
      <c r="C13" s="71">
        <v>262993.67</v>
      </c>
      <c r="D13" s="71">
        <v>262993.67</v>
      </c>
      <c r="E13" s="70">
        <f t="shared" si="0"/>
        <v>100</v>
      </c>
      <c r="F13" s="70" t="s">
        <v>132</v>
      </c>
      <c r="G13" s="7"/>
    </row>
    <row r="14" spans="1:7" ht="31.5" x14ac:dyDescent="0.25">
      <c r="A14" s="68" t="s">
        <v>133</v>
      </c>
      <c r="B14" s="69" t="s">
        <v>134</v>
      </c>
      <c r="C14" s="70">
        <v>53900</v>
      </c>
      <c r="D14" s="70">
        <v>53900</v>
      </c>
      <c r="E14" s="70">
        <f t="shared" si="0"/>
        <v>100</v>
      </c>
      <c r="F14" s="70" t="s">
        <v>135</v>
      </c>
      <c r="G14" s="7"/>
    </row>
    <row r="15" spans="1:7" ht="31.5" x14ac:dyDescent="0.25">
      <c r="A15" s="68" t="s">
        <v>136</v>
      </c>
      <c r="B15" s="69" t="s">
        <v>137</v>
      </c>
      <c r="C15" s="70">
        <v>649624</v>
      </c>
      <c r="D15" s="70">
        <v>649624</v>
      </c>
      <c r="E15" s="70">
        <f t="shared" si="0"/>
        <v>100</v>
      </c>
      <c r="F15" s="70" t="s">
        <v>138</v>
      </c>
      <c r="G15" s="7"/>
    </row>
    <row r="16" spans="1:7" ht="47.25" x14ac:dyDescent="0.25">
      <c r="A16" s="68" t="s">
        <v>139</v>
      </c>
      <c r="B16" s="69" t="s">
        <v>140</v>
      </c>
      <c r="C16" s="72">
        <v>164326.79999999999</v>
      </c>
      <c r="D16" s="72">
        <v>164326.79999999999</v>
      </c>
      <c r="E16" s="70">
        <f t="shared" si="0"/>
        <v>100</v>
      </c>
      <c r="F16" s="70" t="s">
        <v>141</v>
      </c>
      <c r="G16" s="7"/>
    </row>
    <row r="17" spans="1:7" ht="63" x14ac:dyDescent="0.25">
      <c r="A17" s="68" t="s">
        <v>142</v>
      </c>
      <c r="B17" s="69" t="s">
        <v>143</v>
      </c>
      <c r="C17" s="63">
        <v>0</v>
      </c>
      <c r="D17" s="63">
        <v>0</v>
      </c>
      <c r="E17" s="70">
        <v>100</v>
      </c>
      <c r="F17" s="73"/>
      <c r="G17" s="69" t="s">
        <v>144</v>
      </c>
    </row>
    <row r="18" spans="1:7" ht="47.25" x14ac:dyDescent="0.25">
      <c r="A18" s="74" t="s">
        <v>145</v>
      </c>
      <c r="B18" s="75" t="s">
        <v>146</v>
      </c>
      <c r="C18" s="76">
        <v>0</v>
      </c>
      <c r="D18" s="76">
        <v>0</v>
      </c>
      <c r="E18" s="70">
        <v>0</v>
      </c>
      <c r="F18" s="70" t="s">
        <v>147</v>
      </c>
      <c r="G18" s="69"/>
    </row>
    <row r="19" spans="1:7" ht="78.75" x14ac:dyDescent="0.25">
      <c r="A19" s="68" t="s">
        <v>148</v>
      </c>
      <c r="B19" s="69" t="s">
        <v>149</v>
      </c>
      <c r="C19" s="63">
        <v>5</v>
      </c>
      <c r="D19" s="63">
        <v>0</v>
      </c>
      <c r="E19" s="70">
        <f>D19*100/C19</f>
        <v>0</v>
      </c>
      <c r="F19" s="70" t="s">
        <v>150</v>
      </c>
      <c r="G19" s="69"/>
    </row>
    <row r="20" spans="1:7" ht="78.75" x14ac:dyDescent="0.25">
      <c r="A20" s="68" t="s">
        <v>151</v>
      </c>
      <c r="B20" s="69" t="s">
        <v>152</v>
      </c>
      <c r="C20" s="63">
        <v>62</v>
      </c>
      <c r="D20" s="63">
        <v>62</v>
      </c>
      <c r="E20" s="70">
        <f>D20*100/C20</f>
        <v>100</v>
      </c>
      <c r="F20" s="70" t="s">
        <v>153</v>
      </c>
      <c r="G20" s="69"/>
    </row>
    <row r="21" spans="1:7" ht="15.75" x14ac:dyDescent="0.25">
      <c r="A21" s="63"/>
      <c r="B21" s="65" t="s">
        <v>154</v>
      </c>
      <c r="C21" s="66"/>
      <c r="D21" s="66"/>
      <c r="E21" s="66"/>
      <c r="F21" s="67"/>
      <c r="G21" s="69"/>
    </row>
    <row r="22" spans="1:7" ht="78.75" x14ac:dyDescent="0.25">
      <c r="A22" s="76">
        <v>1</v>
      </c>
      <c r="B22" s="77" t="s">
        <v>155</v>
      </c>
      <c r="C22" s="86" t="s">
        <v>156</v>
      </c>
      <c r="D22" s="86" t="s">
        <v>156</v>
      </c>
      <c r="E22" s="87">
        <v>100</v>
      </c>
      <c r="F22" s="86" t="s">
        <v>157</v>
      </c>
      <c r="G22" s="78" t="s">
        <v>158</v>
      </c>
    </row>
    <row r="23" spans="1:7" ht="15.75" x14ac:dyDescent="0.25">
      <c r="A23" s="79" t="s">
        <v>159</v>
      </c>
      <c r="B23" s="80"/>
      <c r="C23" s="63" t="s">
        <v>160</v>
      </c>
      <c r="D23" s="63" t="s">
        <v>160</v>
      </c>
      <c r="E23" s="81">
        <f>(E10+E11+E12+E13+E14+E15+E16+E17+E18+E19+E20+E22)/12</f>
        <v>82.142857142857153</v>
      </c>
      <c r="F23" s="63" t="s">
        <v>160</v>
      </c>
      <c r="G23" s="63" t="s">
        <v>160</v>
      </c>
    </row>
    <row r="24" spans="1:7" ht="61.5" customHeight="1" x14ac:dyDescent="0.25">
      <c r="A24" s="82" t="s">
        <v>161</v>
      </c>
      <c r="B24" s="83"/>
      <c r="C24" s="83"/>
      <c r="D24" s="83"/>
      <c r="E24" s="83"/>
      <c r="F24" s="83"/>
      <c r="G24" s="83"/>
    </row>
  </sheetData>
  <mergeCells count="9">
    <mergeCell ref="B21:F21"/>
    <mergeCell ref="A23:B23"/>
    <mergeCell ref="A24:G24"/>
    <mergeCell ref="A1:G1"/>
    <mergeCell ref="A2:G2"/>
    <mergeCell ref="A3:G3"/>
    <mergeCell ref="A4:G4"/>
    <mergeCell ref="A5:G5"/>
    <mergeCell ref="B9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opLeftCell="A55" workbookViewId="0">
      <selection activeCell="I43" sqref="I43"/>
    </sheetView>
  </sheetViews>
  <sheetFormatPr defaultRowHeight="15" x14ac:dyDescent="0.25"/>
  <cols>
    <col min="2" max="2" width="44" customWidth="1"/>
    <col min="3" max="3" width="15.5703125" customWidth="1"/>
    <col min="4" max="4" width="14" customWidth="1"/>
    <col min="5" max="5" width="14.28515625" customWidth="1"/>
    <col min="6" max="6" width="38.140625" customWidth="1"/>
  </cols>
  <sheetData>
    <row r="1" spans="1:6" ht="15.75" x14ac:dyDescent="0.25">
      <c r="A1" s="56" t="s">
        <v>0</v>
      </c>
      <c r="B1" s="56"/>
      <c r="C1" s="56"/>
      <c r="D1" s="56"/>
      <c r="E1" s="56"/>
      <c r="F1" s="56"/>
    </row>
    <row r="2" spans="1:6" ht="15.75" x14ac:dyDescent="0.25">
      <c r="A2" s="56" t="s">
        <v>1</v>
      </c>
      <c r="B2" s="56"/>
      <c r="C2" s="56"/>
      <c r="D2" s="56"/>
      <c r="E2" s="56"/>
      <c r="F2" s="56"/>
    </row>
    <row r="3" spans="1:6" ht="15.75" x14ac:dyDescent="0.25">
      <c r="A3" s="56" t="s">
        <v>2</v>
      </c>
      <c r="B3" s="56"/>
      <c r="C3" s="56"/>
      <c r="D3" s="56"/>
      <c r="E3" s="56"/>
      <c r="F3" s="56"/>
    </row>
    <row r="4" spans="1:6" ht="15.75" x14ac:dyDescent="0.25">
      <c r="A4" s="57" t="s">
        <v>3</v>
      </c>
      <c r="B4" s="57"/>
      <c r="C4" s="57"/>
      <c r="D4" s="57"/>
      <c r="E4" s="57"/>
      <c r="F4" s="57"/>
    </row>
    <row r="5" spans="1:6" ht="15.75" x14ac:dyDescent="0.25">
      <c r="A5" s="37"/>
      <c r="B5" s="37"/>
      <c r="C5" s="37"/>
      <c r="D5" s="37"/>
      <c r="E5" s="37"/>
      <c r="F5" s="38"/>
    </row>
    <row r="6" spans="1:6" ht="78.75" x14ac:dyDescent="0.25">
      <c r="A6" s="1" t="s">
        <v>4</v>
      </c>
      <c r="B6" s="1" t="s">
        <v>5</v>
      </c>
      <c r="C6" s="2" t="s">
        <v>6</v>
      </c>
      <c r="D6" s="1" t="s">
        <v>7</v>
      </c>
      <c r="E6" s="2" t="s">
        <v>8</v>
      </c>
      <c r="F6" s="1" t="s">
        <v>9</v>
      </c>
    </row>
    <row r="7" spans="1:6" ht="15.75" x14ac:dyDescent="0.25">
      <c r="A7" s="39">
        <v>1</v>
      </c>
      <c r="B7" s="39">
        <v>2</v>
      </c>
      <c r="C7" s="39">
        <v>3</v>
      </c>
      <c r="D7" s="39"/>
      <c r="E7" s="39"/>
      <c r="F7" s="39">
        <v>4</v>
      </c>
    </row>
    <row r="8" spans="1:6" ht="15.75" x14ac:dyDescent="0.25">
      <c r="A8" s="3" t="s">
        <v>10</v>
      </c>
      <c r="B8" s="4"/>
      <c r="C8" s="4"/>
      <c r="D8" s="5"/>
      <c r="E8" s="5"/>
      <c r="F8" s="40"/>
    </row>
    <row r="9" spans="1:6" ht="15.75" x14ac:dyDescent="0.25">
      <c r="A9" s="6" t="s">
        <v>11</v>
      </c>
      <c r="B9" s="41"/>
      <c r="C9" s="41"/>
      <c r="D9" s="42"/>
      <c r="E9" s="42"/>
      <c r="F9" s="40"/>
    </row>
    <row r="10" spans="1:6" ht="31.5" x14ac:dyDescent="0.25">
      <c r="A10" s="9" t="s">
        <v>12</v>
      </c>
      <c r="B10" s="7" t="s">
        <v>13</v>
      </c>
      <c r="C10" s="43">
        <v>10380000</v>
      </c>
      <c r="D10" s="43">
        <v>10380000</v>
      </c>
      <c r="E10" s="44">
        <v>6619941.71</v>
      </c>
      <c r="F10" s="8" t="s">
        <v>14</v>
      </c>
    </row>
    <row r="11" spans="1:6" ht="63" x14ac:dyDescent="0.25">
      <c r="A11" s="9" t="s">
        <v>15</v>
      </c>
      <c r="B11" s="7" t="s">
        <v>16</v>
      </c>
      <c r="C11" s="18">
        <f>3769700</f>
        <v>3769700</v>
      </c>
      <c r="D11" s="18">
        <f>3769700+249700</f>
        <v>4019400</v>
      </c>
      <c r="E11" s="19">
        <v>2419105.7599999998</v>
      </c>
      <c r="F11" s="8" t="s">
        <v>17</v>
      </c>
    </row>
    <row r="12" spans="1:6" ht="15.75" x14ac:dyDescent="0.25">
      <c r="A12" s="9"/>
      <c r="B12" s="10" t="s">
        <v>18</v>
      </c>
      <c r="C12" s="11">
        <f>C10+C11</f>
        <v>14149700</v>
      </c>
      <c r="D12" s="11">
        <f>D10+D11</f>
        <v>14399400</v>
      </c>
      <c r="E12" s="12">
        <f>E10+E11</f>
        <v>9039047.4699999988</v>
      </c>
      <c r="F12" s="11"/>
    </row>
    <row r="13" spans="1:6" ht="15.75" x14ac:dyDescent="0.25">
      <c r="A13" s="6" t="s">
        <v>19</v>
      </c>
      <c r="B13" s="45"/>
      <c r="C13" s="45"/>
      <c r="D13" s="46"/>
      <c r="E13" s="47"/>
      <c r="F13" s="13"/>
    </row>
    <row r="14" spans="1:6" ht="96" customHeight="1" x14ac:dyDescent="0.25">
      <c r="A14" s="7" t="s">
        <v>20</v>
      </c>
      <c r="B14" s="7" t="s">
        <v>21</v>
      </c>
      <c r="C14" s="18">
        <v>1655300</v>
      </c>
      <c r="D14" s="18">
        <v>1655300</v>
      </c>
      <c r="E14" s="19">
        <f>97394.04+1358446.51</f>
        <v>1455840.55</v>
      </c>
      <c r="F14" s="8" t="s">
        <v>22</v>
      </c>
    </row>
    <row r="15" spans="1:6" ht="31.5" x14ac:dyDescent="0.25">
      <c r="A15" s="7" t="s">
        <v>23</v>
      </c>
      <c r="B15" s="7" t="s">
        <v>24</v>
      </c>
      <c r="C15" s="18">
        <v>5271700</v>
      </c>
      <c r="D15" s="18">
        <v>5271700</v>
      </c>
      <c r="E15" s="19">
        <v>2476457.4900000002</v>
      </c>
      <c r="F15" s="14" t="s">
        <v>25</v>
      </c>
    </row>
    <row r="16" spans="1:6" ht="47.25" x14ac:dyDescent="0.25">
      <c r="A16" s="48" t="s">
        <v>26</v>
      </c>
      <c r="B16" s="15" t="s">
        <v>27</v>
      </c>
      <c r="C16" s="18">
        <v>5271700</v>
      </c>
      <c r="D16" s="18">
        <v>5256700</v>
      </c>
      <c r="E16" s="19">
        <v>2476457.4900000002</v>
      </c>
      <c r="F16" s="16"/>
    </row>
    <row r="17" spans="1:6" ht="15.75" x14ac:dyDescent="0.25">
      <c r="A17" s="9"/>
      <c r="B17" s="10" t="s">
        <v>28</v>
      </c>
      <c r="C17" s="11">
        <f>C14+C15</f>
        <v>6927000</v>
      </c>
      <c r="D17" s="11">
        <f>D14+D15</f>
        <v>6927000</v>
      </c>
      <c r="E17" s="12">
        <f>E14+E15</f>
        <v>3932298.04</v>
      </c>
      <c r="F17" s="11"/>
    </row>
    <row r="18" spans="1:6" ht="15.75" x14ac:dyDescent="0.25">
      <c r="A18" s="6" t="s">
        <v>29</v>
      </c>
      <c r="B18" s="45"/>
      <c r="C18" s="45"/>
      <c r="D18" s="46"/>
      <c r="E18" s="47"/>
      <c r="F18" s="13"/>
    </row>
    <row r="19" spans="1:6" ht="94.5" x14ac:dyDescent="0.25">
      <c r="A19" s="7" t="s">
        <v>30</v>
      </c>
      <c r="B19" s="17" t="s">
        <v>31</v>
      </c>
      <c r="C19" s="18">
        <v>2541100</v>
      </c>
      <c r="D19" s="18">
        <v>2541100</v>
      </c>
      <c r="E19" s="19">
        <f>372454.73+293347.8+297113.39+293316.04+215767.8+259871.49</f>
        <v>1731871.25</v>
      </c>
      <c r="F19" s="20" t="s">
        <v>32</v>
      </c>
    </row>
    <row r="20" spans="1:6" ht="31.5" x14ac:dyDescent="0.25">
      <c r="A20" s="7" t="s">
        <v>33</v>
      </c>
      <c r="B20" s="17" t="s">
        <v>34</v>
      </c>
      <c r="C20" s="18">
        <v>2172400</v>
      </c>
      <c r="D20" s="18">
        <v>2172400</v>
      </c>
      <c r="E20" s="19">
        <f>304649.19+235036.84+264561.49+238715.53+185483.6+264355.77</f>
        <v>1492802.4200000002</v>
      </c>
      <c r="F20" s="21"/>
    </row>
    <row r="21" spans="1:6" ht="15.75" x14ac:dyDescent="0.25">
      <c r="A21" s="9"/>
      <c r="B21" s="10" t="s">
        <v>35</v>
      </c>
      <c r="C21" s="11">
        <f>C19+C20</f>
        <v>4713500</v>
      </c>
      <c r="D21" s="11">
        <f>D19+D20</f>
        <v>4713500</v>
      </c>
      <c r="E21" s="12">
        <f>E19+E20</f>
        <v>3224673.67</v>
      </c>
      <c r="F21" s="13"/>
    </row>
    <row r="22" spans="1:6" ht="15.75" x14ac:dyDescent="0.25">
      <c r="A22" s="6" t="s">
        <v>36</v>
      </c>
      <c r="B22" s="45"/>
      <c r="C22" s="45"/>
      <c r="D22" s="46"/>
      <c r="E22" s="47"/>
      <c r="F22" s="13"/>
    </row>
    <row r="23" spans="1:6" ht="64.5" customHeight="1" x14ac:dyDescent="0.25">
      <c r="A23" s="10" t="s">
        <v>37</v>
      </c>
      <c r="B23" s="22" t="s">
        <v>38</v>
      </c>
      <c r="C23" s="11">
        <f>C24+C33</f>
        <v>6283600</v>
      </c>
      <c r="D23" s="11">
        <f>D24+D33</f>
        <v>6283600</v>
      </c>
      <c r="E23" s="12">
        <f>E24+E33</f>
        <v>1056470.4100000001</v>
      </c>
      <c r="F23" s="13"/>
    </row>
    <row r="24" spans="1:6" ht="91.5" customHeight="1" x14ac:dyDescent="0.25">
      <c r="A24" s="18" t="s">
        <v>39</v>
      </c>
      <c r="B24" s="18" t="s">
        <v>40</v>
      </c>
      <c r="C24" s="11">
        <f>C25+C26+C27+C28+C29+C30+C31+C32</f>
        <v>1344600</v>
      </c>
      <c r="D24" s="11">
        <f>D25+D26+D27+D28+D29+D30+D31+D32</f>
        <v>1344600</v>
      </c>
      <c r="E24" s="12">
        <f>E25+E26+E27+E28+E29+E30+E31+E32</f>
        <v>755470.41</v>
      </c>
      <c r="F24" s="13"/>
    </row>
    <row r="25" spans="1:6" ht="15.75" x14ac:dyDescent="0.25">
      <c r="A25" s="18" t="s">
        <v>41</v>
      </c>
      <c r="B25" s="18" t="s">
        <v>42</v>
      </c>
      <c r="C25" s="18">
        <v>91000</v>
      </c>
      <c r="D25" s="18">
        <v>91000</v>
      </c>
      <c r="E25" s="19">
        <v>91000</v>
      </c>
      <c r="F25" s="8" t="s">
        <v>43</v>
      </c>
    </row>
    <row r="26" spans="1:6" ht="34.5" customHeight="1" x14ac:dyDescent="0.25">
      <c r="A26" s="18" t="s">
        <v>44</v>
      </c>
      <c r="B26" s="18" t="s">
        <v>45</v>
      </c>
      <c r="C26" s="18">
        <f>450-450</f>
        <v>0</v>
      </c>
      <c r="D26" s="18">
        <v>0</v>
      </c>
      <c r="E26" s="19"/>
      <c r="F26" s="8"/>
    </row>
    <row r="27" spans="1:6" ht="35.25" customHeight="1" x14ac:dyDescent="0.25">
      <c r="A27" s="18" t="s">
        <v>46</v>
      </c>
      <c r="B27" s="18" t="s">
        <v>47</v>
      </c>
      <c r="C27" s="18">
        <v>70000</v>
      </c>
      <c r="D27" s="18">
        <v>70000</v>
      </c>
      <c r="E27" s="19">
        <v>70000</v>
      </c>
      <c r="F27" s="8" t="s">
        <v>48</v>
      </c>
    </row>
    <row r="28" spans="1:6" ht="31.5" customHeight="1" x14ac:dyDescent="0.25">
      <c r="A28" s="18" t="s">
        <v>49</v>
      </c>
      <c r="B28" s="18" t="s">
        <v>50</v>
      </c>
      <c r="C28" s="18">
        <v>0</v>
      </c>
      <c r="D28" s="18">
        <v>0</v>
      </c>
      <c r="E28" s="19"/>
      <c r="F28" s="8"/>
    </row>
    <row r="29" spans="1:6" ht="126" x14ac:dyDescent="0.25">
      <c r="A29" s="18" t="s">
        <v>51</v>
      </c>
      <c r="B29" s="18" t="s">
        <v>52</v>
      </c>
      <c r="C29" s="18">
        <v>734500</v>
      </c>
      <c r="D29" s="18">
        <v>734500</v>
      </c>
      <c r="E29" s="19">
        <f>250551.7+92869.89</f>
        <v>343421.59</v>
      </c>
      <c r="F29" s="8" t="s">
        <v>53</v>
      </c>
    </row>
    <row r="30" spans="1:6" ht="102" customHeight="1" x14ac:dyDescent="0.25">
      <c r="A30" s="18" t="s">
        <v>54</v>
      </c>
      <c r="B30" s="18" t="s">
        <v>55</v>
      </c>
      <c r="C30" s="18">
        <v>151000</v>
      </c>
      <c r="D30" s="18">
        <v>151000</v>
      </c>
      <c r="E30" s="19">
        <f>51000.31+44409.51</f>
        <v>95409.82</v>
      </c>
      <c r="F30" s="8" t="s">
        <v>56</v>
      </c>
    </row>
    <row r="31" spans="1:6" ht="65.25" customHeight="1" x14ac:dyDescent="0.25">
      <c r="A31" s="18" t="s">
        <v>57</v>
      </c>
      <c r="B31" s="18" t="s">
        <v>58</v>
      </c>
      <c r="C31" s="18">
        <v>53000</v>
      </c>
      <c r="D31" s="18">
        <v>53000</v>
      </c>
      <c r="E31" s="19">
        <v>33139</v>
      </c>
      <c r="F31" s="8" t="s">
        <v>59</v>
      </c>
    </row>
    <row r="32" spans="1:6" ht="34.5" customHeight="1" x14ac:dyDescent="0.25">
      <c r="A32" s="18" t="s">
        <v>60</v>
      </c>
      <c r="B32" s="18" t="s">
        <v>61</v>
      </c>
      <c r="C32" s="18">
        <v>245100</v>
      </c>
      <c r="D32" s="18">
        <v>245100</v>
      </c>
      <c r="E32" s="19">
        <v>122500</v>
      </c>
      <c r="F32" s="8" t="s">
        <v>62</v>
      </c>
    </row>
    <row r="33" spans="1:6" ht="112.5" customHeight="1" x14ac:dyDescent="0.25">
      <c r="A33" s="18" t="s">
        <v>63</v>
      </c>
      <c r="B33" s="18" t="s">
        <v>64</v>
      </c>
      <c r="C33" s="18">
        <v>4939000</v>
      </c>
      <c r="D33" s="18">
        <v>4939000</v>
      </c>
      <c r="E33" s="19">
        <f>216000+85000</f>
        <v>301000</v>
      </c>
      <c r="F33" s="8" t="s">
        <v>65</v>
      </c>
    </row>
    <row r="34" spans="1:6" ht="15.75" x14ac:dyDescent="0.25">
      <c r="A34" s="18"/>
      <c r="B34" s="11" t="s">
        <v>66</v>
      </c>
      <c r="C34" s="11">
        <f>C24+C33</f>
        <v>6283600</v>
      </c>
      <c r="D34" s="11">
        <f>D24+D33</f>
        <v>6283600</v>
      </c>
      <c r="E34" s="12">
        <f>E24+E33</f>
        <v>1056470.4100000001</v>
      </c>
      <c r="F34" s="13"/>
    </row>
    <row r="35" spans="1:6" ht="15.75" x14ac:dyDescent="0.25">
      <c r="A35" s="11" t="s">
        <v>67</v>
      </c>
      <c r="B35" s="23" t="s">
        <v>68</v>
      </c>
      <c r="C35" s="49"/>
      <c r="D35" s="50"/>
      <c r="E35" s="51"/>
      <c r="F35" s="13"/>
    </row>
    <row r="36" spans="1:6" ht="47.25" x14ac:dyDescent="0.25">
      <c r="A36" s="18" t="s">
        <v>69</v>
      </c>
      <c r="B36" s="18" t="s">
        <v>70</v>
      </c>
      <c r="C36" s="18">
        <v>0</v>
      </c>
      <c r="D36" s="18">
        <v>0</v>
      </c>
      <c r="E36" s="18">
        <v>0</v>
      </c>
      <c r="F36" s="8"/>
    </row>
    <row r="37" spans="1:6" ht="47.25" x14ac:dyDescent="0.25">
      <c r="A37" s="18" t="s">
        <v>71</v>
      </c>
      <c r="B37" s="18" t="s">
        <v>72</v>
      </c>
      <c r="C37" s="18">
        <v>0</v>
      </c>
      <c r="D37" s="18">
        <v>0</v>
      </c>
      <c r="E37" s="18">
        <v>0</v>
      </c>
      <c r="F37" s="24"/>
    </row>
    <row r="38" spans="1:6" ht="48.75" customHeight="1" x14ac:dyDescent="0.25">
      <c r="A38" s="18" t="s">
        <v>73</v>
      </c>
      <c r="B38" s="18" t="s">
        <v>74</v>
      </c>
      <c r="C38" s="18">
        <v>5434700</v>
      </c>
      <c r="D38" s="18">
        <v>5434700</v>
      </c>
      <c r="E38" s="19">
        <v>3133974.92</v>
      </c>
      <c r="F38" s="25" t="s">
        <v>75</v>
      </c>
    </row>
    <row r="39" spans="1:6" ht="31.5" x14ac:dyDescent="0.25">
      <c r="A39" s="18" t="s">
        <v>76</v>
      </c>
      <c r="B39" s="18" t="s">
        <v>77</v>
      </c>
      <c r="C39" s="18">
        <v>0</v>
      </c>
      <c r="D39" s="18">
        <v>0</v>
      </c>
      <c r="E39" s="19"/>
      <c r="F39" s="8"/>
    </row>
    <row r="40" spans="1:6" ht="173.25" x14ac:dyDescent="0.25">
      <c r="A40" s="18" t="s">
        <v>78</v>
      </c>
      <c r="B40" s="18" t="s">
        <v>79</v>
      </c>
      <c r="C40" s="18">
        <v>3001000</v>
      </c>
      <c r="D40" s="18">
        <v>3001000</v>
      </c>
      <c r="E40" s="19">
        <f>99997.88+99997.56+12448.96+99996.95+99994.25+99999.8+99997.44+99997.8+87569.36+1016723.07</f>
        <v>1816723.0699999998</v>
      </c>
      <c r="F40" s="8" t="s">
        <v>80</v>
      </c>
    </row>
    <row r="41" spans="1:6" ht="15.75" x14ac:dyDescent="0.25">
      <c r="A41" s="18"/>
      <c r="B41" s="11" t="s">
        <v>81</v>
      </c>
      <c r="C41" s="11">
        <f>C36+C37+C38+C39+C40</f>
        <v>8435700</v>
      </c>
      <c r="D41" s="11">
        <f>D36+D37+D38+D39+D40</f>
        <v>8435700</v>
      </c>
      <c r="E41" s="11">
        <f>E36+E37+E38+E39+E40</f>
        <v>4950697.99</v>
      </c>
      <c r="F41" s="13"/>
    </row>
    <row r="42" spans="1:6" ht="78.75" customHeight="1" x14ac:dyDescent="0.25">
      <c r="A42" s="18" t="s">
        <v>82</v>
      </c>
      <c r="B42" s="18" t="s">
        <v>83</v>
      </c>
      <c r="C42" s="18">
        <f>2016000-544000</f>
        <v>1472000</v>
      </c>
      <c r="D42" s="18">
        <f>2016000-544000</f>
        <v>1472000</v>
      </c>
      <c r="E42" s="19">
        <v>962883.49</v>
      </c>
      <c r="F42" s="8" t="s">
        <v>84</v>
      </c>
    </row>
    <row r="43" spans="1:6" ht="63" x14ac:dyDescent="0.25">
      <c r="A43" s="18" t="s">
        <v>85</v>
      </c>
      <c r="B43" s="18" t="s">
        <v>86</v>
      </c>
      <c r="C43" s="18">
        <f>1500000-224200</f>
        <v>1275800</v>
      </c>
      <c r="D43" s="18">
        <f>1500000-224200</f>
        <v>1275800</v>
      </c>
      <c r="E43" s="19"/>
      <c r="F43" s="8" t="s">
        <v>87</v>
      </c>
    </row>
    <row r="44" spans="1:6" ht="15.75" x14ac:dyDescent="0.25">
      <c r="A44" s="18"/>
      <c r="B44" s="11" t="s">
        <v>88</v>
      </c>
      <c r="C44" s="11">
        <f>C34+C41+C42+C43</f>
        <v>17467100</v>
      </c>
      <c r="D44" s="11">
        <f>D34+D41+D42+D43</f>
        <v>17467100</v>
      </c>
      <c r="E44" s="12">
        <f>E34+E41+E42+E43</f>
        <v>6970051.8900000006</v>
      </c>
      <c r="F44" s="8"/>
    </row>
    <row r="45" spans="1:6" ht="15.75" x14ac:dyDescent="0.25">
      <c r="A45" s="26" t="s">
        <v>89</v>
      </c>
      <c r="B45" s="52"/>
      <c r="C45" s="52"/>
      <c r="D45" s="53"/>
      <c r="E45" s="47"/>
      <c r="F45" s="13"/>
    </row>
    <row r="46" spans="1:6" ht="84" customHeight="1" x14ac:dyDescent="0.25">
      <c r="A46" s="54" t="s">
        <v>90</v>
      </c>
      <c r="B46" s="7" t="s">
        <v>91</v>
      </c>
      <c r="C46" s="18">
        <v>0</v>
      </c>
      <c r="D46" s="18">
        <v>0</v>
      </c>
      <c r="E46" s="19">
        <v>0</v>
      </c>
      <c r="F46" s="8"/>
    </row>
    <row r="47" spans="1:6" ht="65.25" customHeight="1" x14ac:dyDescent="0.25">
      <c r="A47" s="54" t="s">
        <v>92</v>
      </c>
      <c r="B47" s="7" t="s">
        <v>93</v>
      </c>
      <c r="C47" s="58">
        <v>4748200</v>
      </c>
      <c r="D47" s="58">
        <v>4748200</v>
      </c>
      <c r="E47" s="55">
        <v>1424464.2</v>
      </c>
      <c r="F47" s="8" t="s">
        <v>94</v>
      </c>
    </row>
    <row r="48" spans="1:6" ht="63" x14ac:dyDescent="0.25">
      <c r="A48" s="54" t="s">
        <v>95</v>
      </c>
      <c r="B48" s="7" t="s">
        <v>96</v>
      </c>
      <c r="C48" s="58">
        <v>251800</v>
      </c>
      <c r="D48" s="58">
        <v>251800</v>
      </c>
      <c r="E48" s="19">
        <v>0</v>
      </c>
      <c r="F48" s="8" t="s">
        <v>97</v>
      </c>
    </row>
    <row r="49" spans="1:6" ht="15.75" x14ac:dyDescent="0.25">
      <c r="A49" s="18"/>
      <c r="B49" s="11" t="s">
        <v>98</v>
      </c>
      <c r="C49" s="58">
        <f>C46+C47+C48</f>
        <v>5000000</v>
      </c>
      <c r="D49" s="58">
        <f>D46+D47+D48</f>
        <v>5000000</v>
      </c>
      <c r="E49" s="58">
        <f>E46+E47+E48</f>
        <v>1424464.2</v>
      </c>
      <c r="F49" s="13"/>
    </row>
    <row r="50" spans="1:6" ht="15.75" x14ac:dyDescent="0.25">
      <c r="A50" s="26" t="s">
        <v>99</v>
      </c>
      <c r="B50" s="52"/>
      <c r="C50" s="52"/>
      <c r="D50" s="53"/>
      <c r="E50" s="47"/>
      <c r="F50" s="13"/>
    </row>
    <row r="51" spans="1:6" ht="30.75" customHeight="1" x14ac:dyDescent="0.25">
      <c r="A51" s="18" t="s">
        <v>100</v>
      </c>
      <c r="B51" s="18" t="s">
        <v>101</v>
      </c>
      <c r="C51" s="18">
        <v>95000</v>
      </c>
      <c r="D51" s="18">
        <v>95000</v>
      </c>
      <c r="E51" s="19">
        <v>0</v>
      </c>
      <c r="F51" s="8"/>
    </row>
    <row r="52" spans="1:6" ht="15.75" x14ac:dyDescent="0.25">
      <c r="A52" s="18"/>
      <c r="B52" s="11" t="s">
        <v>102</v>
      </c>
      <c r="C52" s="11">
        <f>C51</f>
        <v>95000</v>
      </c>
      <c r="D52" s="11">
        <v>95000</v>
      </c>
      <c r="E52" s="12">
        <f>E51</f>
        <v>0</v>
      </c>
      <c r="F52" s="13"/>
    </row>
    <row r="53" spans="1:6" ht="15.75" x14ac:dyDescent="0.25">
      <c r="A53" s="27"/>
      <c r="B53" s="28" t="s">
        <v>103</v>
      </c>
      <c r="C53" s="11">
        <f>C12+C17+C21+C44+C49+C52</f>
        <v>48352300</v>
      </c>
      <c r="D53" s="11">
        <f>D12+D17+D21+D44+D49+D52</f>
        <v>48602000</v>
      </c>
      <c r="E53" s="12">
        <f>E12+E17+E21+E44+E49+E52</f>
        <v>24590535.27</v>
      </c>
      <c r="F53" s="13"/>
    </row>
    <row r="54" spans="1:6" ht="15.75" x14ac:dyDescent="0.25">
      <c r="A54" s="29"/>
      <c r="B54" s="30"/>
      <c r="C54" s="31"/>
      <c r="D54" s="31"/>
      <c r="E54" s="32"/>
      <c r="F54" s="33"/>
    </row>
    <row r="55" spans="1:6" ht="15.75" x14ac:dyDescent="0.25">
      <c r="A55" s="34"/>
      <c r="B55" s="35" t="s">
        <v>104</v>
      </c>
      <c r="C55" s="35"/>
      <c r="D55" s="35"/>
      <c r="E55" s="36">
        <f>E53*100/48352300</f>
        <v>50.85701253094475</v>
      </c>
      <c r="F55" s="35"/>
    </row>
    <row r="56" spans="1:6" ht="15.75" x14ac:dyDescent="0.25">
      <c r="A56" s="34"/>
      <c r="B56" s="35"/>
      <c r="C56" s="35"/>
      <c r="D56" s="35"/>
      <c r="E56" s="35"/>
      <c r="F56" s="34"/>
    </row>
    <row r="57" spans="1:6" ht="15.75" x14ac:dyDescent="0.25">
      <c r="A57" s="34"/>
      <c r="B57" s="35" t="s">
        <v>105</v>
      </c>
      <c r="C57" s="35" t="s">
        <v>106</v>
      </c>
      <c r="D57" s="35"/>
      <c r="E57" s="35"/>
      <c r="F57" s="35"/>
    </row>
    <row r="58" spans="1:6" x14ac:dyDescent="0.25">
      <c r="A58" s="34"/>
      <c r="B58" s="34"/>
      <c r="C58" s="34"/>
      <c r="D58" s="34"/>
      <c r="E58" s="34"/>
      <c r="F58" s="34"/>
    </row>
  </sheetData>
  <mergeCells count="14">
    <mergeCell ref="A45:C45"/>
    <mergeCell ref="A50:C50"/>
    <mergeCell ref="A13:C13"/>
    <mergeCell ref="F15:F16"/>
    <mergeCell ref="A18:C18"/>
    <mergeCell ref="F19:F20"/>
    <mergeCell ref="A22:C22"/>
    <mergeCell ref="B35:C35"/>
    <mergeCell ref="A1:F1"/>
    <mergeCell ref="A2:F2"/>
    <mergeCell ref="A3:F3"/>
    <mergeCell ref="A4:F4"/>
    <mergeCell ref="A8:C8"/>
    <mergeCell ref="A9:C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исполн за 9 м-цев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2018-10-09T10:07:44Z</dcterms:modified>
</cp:coreProperties>
</file>