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160" firstSheet="1" activeTab="1"/>
  </bookViews>
  <sheets>
    <sheet name="Лист2, целевые" sheetId="6" state="hidden" r:id="rId1"/>
    <sheet name="Лист1" sheetId="4" r:id="rId2"/>
  </sheets>
  <definedNames>
    <definedName name="_xlnm.Print_Area" localSheetId="1">Лист1!$A$1:$S$50</definedName>
  </definedNames>
  <calcPr calcId="152511" refMode="R1C1"/>
</workbook>
</file>

<file path=xl/calcChain.xml><?xml version="1.0" encoding="utf-8"?>
<calcChain xmlns="http://schemas.openxmlformats.org/spreadsheetml/2006/main">
  <c r="M42" i="4" l="1"/>
  <c r="M35" i="4"/>
  <c r="M38" i="4"/>
  <c r="P35" i="4"/>
  <c r="M15" i="4"/>
  <c r="P22" i="4"/>
  <c r="P15" i="4"/>
  <c r="M20" i="4"/>
  <c r="M10" i="4"/>
  <c r="O39" i="4" l="1"/>
  <c r="P39" i="4" l="1"/>
  <c r="M39" i="4"/>
  <c r="F39" i="4"/>
  <c r="E39" i="4"/>
  <c r="C39" i="4"/>
  <c r="C44" i="4"/>
  <c r="M43" i="4"/>
  <c r="C43" i="4"/>
  <c r="K42" i="4"/>
  <c r="H42" i="4" s="1"/>
  <c r="P32" i="4"/>
  <c r="M32" i="4"/>
  <c r="R35" i="4"/>
  <c r="H23" i="4"/>
  <c r="C23" i="4"/>
  <c r="M18" i="4"/>
  <c r="R18" i="4" s="1"/>
  <c r="C13" i="4"/>
  <c r="F13" i="4"/>
  <c r="H13" i="4"/>
  <c r="F10" i="4"/>
  <c r="C10" i="4" s="1"/>
  <c r="K10" i="4"/>
  <c r="H10" i="4" s="1"/>
  <c r="M17" i="4" l="1"/>
  <c r="R25" i="4"/>
  <c r="R21" i="4"/>
  <c r="M13" i="4"/>
  <c r="M44" i="4" s="1"/>
  <c r="H32" i="4"/>
  <c r="J39" i="4"/>
  <c r="H43" i="4"/>
  <c r="R43" i="4" s="1"/>
  <c r="H17" i="4"/>
  <c r="R22" i="4" l="1"/>
  <c r="P13" i="4"/>
  <c r="K39" i="4" l="1"/>
  <c r="H39" i="4" l="1"/>
  <c r="R12" i="4"/>
  <c r="R11" i="4"/>
  <c r="R15" i="4"/>
  <c r="R23" i="4"/>
  <c r="R13" i="4"/>
  <c r="C32" i="4"/>
  <c r="R32" i="4" l="1"/>
  <c r="R38" i="4"/>
  <c r="R42" i="4"/>
  <c r="R34" i="4"/>
  <c r="K29" i="4"/>
  <c r="H29" i="4"/>
  <c r="R29" i="4" s="1"/>
  <c r="H20" i="4" l="1"/>
  <c r="K20" i="4" s="1"/>
  <c r="O44" i="4" l="1"/>
  <c r="R39" i="4"/>
  <c r="P10" i="4" l="1"/>
  <c r="J44" i="4"/>
  <c r="K32" i="4"/>
  <c r="K18" i="4"/>
  <c r="K13" i="4"/>
  <c r="F17" i="4"/>
  <c r="F18" i="4"/>
  <c r="F32" i="4"/>
  <c r="P17" i="4" l="1"/>
  <c r="E44" i="4"/>
  <c r="E22" i="6" l="1"/>
  <c r="E18" i="6" l="1"/>
  <c r="E20" i="6" l="1"/>
  <c r="E17" i="6"/>
  <c r="E11" i="6"/>
  <c r="E12" i="6"/>
  <c r="E7" i="6" l="1"/>
  <c r="E9" i="6"/>
  <c r="E10" i="6"/>
  <c r="E13" i="6"/>
  <c r="E14" i="6"/>
  <c r="E15" i="6"/>
  <c r="E16" i="6"/>
  <c r="C21" i="4" l="1"/>
  <c r="C20" i="4" l="1"/>
  <c r="F44" i="4" s="1"/>
  <c r="R44" i="4" l="1"/>
  <c r="F20" i="4"/>
  <c r="R20" i="4"/>
  <c r="P20" i="4"/>
  <c r="P44" i="4" s="1"/>
  <c r="H44" i="4" l="1"/>
  <c r="R10" i="4" l="1"/>
  <c r="R17" i="4"/>
  <c r="K17" i="4"/>
  <c r="K44" i="4" s="1"/>
</calcChain>
</file>

<file path=xl/sharedStrings.xml><?xml version="1.0" encoding="utf-8"?>
<sst xmlns="http://schemas.openxmlformats.org/spreadsheetml/2006/main" count="170" uniqueCount="143">
  <si>
    <t>Основные мероприятия муниципальной программы (связь мероприятий с показателями муниципальной программы)</t>
  </si>
  <si>
    <t>всего</t>
  </si>
  <si>
    <t>1.1</t>
  </si>
  <si>
    <t>1.2</t>
  </si>
  <si>
    <t>2.2.</t>
  </si>
  <si>
    <t>3.1.</t>
  </si>
  <si>
    <t>Оформление доски Почета</t>
  </si>
  <si>
    <t>5</t>
  </si>
  <si>
    <t>Содержание мест захоронения</t>
  </si>
  <si>
    <t>5.1</t>
  </si>
  <si>
    <t>Обслуживание и содержание электрооборудования и электрических сетей (показатель № 1 из таблицы 1)</t>
  </si>
  <si>
    <t>Электроэнергия  (показатель № 1 из таблицы 1)</t>
  </si>
  <si>
    <t xml:space="preserve">Озеленение городских объектов (оформление и ремонт цветников, содержание газонов на городских объектах ) (показатель № 3 из таблицы 1)                                        </t>
  </si>
  <si>
    <t>Содержание мест захоронения (показатель № 4 из таблицы 1)</t>
  </si>
  <si>
    <t>Организация освещения улиц, территорий микрорайонов</t>
  </si>
  <si>
    <t xml:space="preserve">Повышение уровня культуры населения </t>
  </si>
  <si>
    <t>Монтаж, демонтаж уличных флагов расцвечивания; баннеров, растяжек, подключение электроаппаратуры и обслуживание</t>
  </si>
  <si>
    <t>Приобретение, транспортировка и монтаж МАФ (урн, скамеек и прочего оборудования, шт.)</t>
  </si>
  <si>
    <t>5.2</t>
  </si>
  <si>
    <t>5.3</t>
  </si>
  <si>
    <t>Летнее и зимнее содержание городских территорий (показатель № 7,8,9,10,11  из таблицы 1)</t>
  </si>
  <si>
    <t>4.1</t>
  </si>
  <si>
    <t>4.2</t>
  </si>
  <si>
    <t>4.3</t>
  </si>
  <si>
    <t>4.5</t>
  </si>
  <si>
    <t>4.9</t>
  </si>
  <si>
    <t>План по программе</t>
  </si>
  <si>
    <t>Уточненный план по бюджету*</t>
  </si>
  <si>
    <t>Кассовое исполнение*</t>
  </si>
  <si>
    <t xml:space="preserve"> федеральный  бюджет</t>
  </si>
  <si>
    <t>окружной  бюджет</t>
  </si>
  <si>
    <t>городской  бюджет</t>
  </si>
  <si>
    <t>другие источники</t>
  </si>
  <si>
    <t xml:space="preserve">    Отчет о ходе реализации  муниципальной программы</t>
  </si>
  <si>
    <t>Всего по муниципальной программе</t>
  </si>
  <si>
    <t>%</t>
  </si>
  <si>
    <t>Целевые показатели муниципальной программы</t>
  </si>
  <si>
    <t>№ показателя</t>
  </si>
  <si>
    <t xml:space="preserve">Наименование показателей </t>
  </si>
  <si>
    <t>Доля улично-дорожных сетей, обеспеченных освещением в общей протяженности улично-дорожной сети, %</t>
  </si>
  <si>
    <t>2</t>
  </si>
  <si>
    <t xml:space="preserve">Избежание материального ущерба от лесных пожаров на территории лесопарковых зон площадью 2671,7 га, руб. </t>
  </si>
  <si>
    <t>3</t>
  </si>
  <si>
    <t>Оформление  цветочных композиций, содержание газонов, м2</t>
  </si>
  <si>
    <t>4</t>
  </si>
  <si>
    <t>Содержание городского кладбища, м2 (Уход за территорией, охрана кладбища - общая площадь 53900 м2)</t>
  </si>
  <si>
    <t>Подготовка мест для массового отдыха и праздничных мероприятий, меропр.</t>
  </si>
  <si>
    <t>6</t>
  </si>
  <si>
    <t>Строительство ледового городка, охрана, устройство новогодней иллюминации. Демонтаж городка и новогодней иллюминации, шт.</t>
  </si>
  <si>
    <t>7</t>
  </si>
  <si>
    <t>Зимнее и летнее содержание объектов благоустройства, м2</t>
  </si>
  <si>
    <t>8</t>
  </si>
  <si>
    <t>Улучшение санитарного состояния территорий города, м2</t>
  </si>
  <si>
    <t>9</t>
  </si>
  <si>
    <t>Механизированная уборка внутриквартальных проездов в зимнее время, м2</t>
  </si>
  <si>
    <t>10</t>
  </si>
  <si>
    <t>Обеспечение дворовых территорий жилых домов современным спортивным и игровым оборудованием на детских площадках, шт.</t>
  </si>
  <si>
    <t>11</t>
  </si>
  <si>
    <t>Содержание городского фонтана, объект</t>
  </si>
  <si>
    <t>12</t>
  </si>
  <si>
    <t xml:space="preserve">Участие муниципального образования в окружном конкурсе "Самый благоустроенный город, поселок, село", меропр. </t>
  </si>
  <si>
    <t>План 2019</t>
  </si>
  <si>
    <t>Факт 2019</t>
  </si>
  <si>
    <t>Расчет показателя с указанием источника информации</t>
  </si>
  <si>
    <t>Причины недостижения показателя</t>
  </si>
  <si>
    <t>54,4х100/54,4</t>
  </si>
  <si>
    <t>142227х100/142227</t>
  </si>
  <si>
    <t>53900х100/53900</t>
  </si>
  <si>
    <t>262993,67х100/262993,67</t>
  </si>
  <si>
    <t>1301840,15х100/1301840,15</t>
  </si>
  <si>
    <t>164326,8х100/164326,8</t>
  </si>
  <si>
    <t>63х100/63</t>
  </si>
  <si>
    <t>0х100/1</t>
  </si>
  <si>
    <t>Исп. Главный специалист УЖКК,ТиД  Изотова Т.И.</t>
  </si>
  <si>
    <t>Реализация проекта инициативного бюджетирования "Твоя инициатива-Твой Бюджет" "Благоустройство дворовой территории в районе ж/д № 25,27 по ул. Св.Федорова, 3 мкр. "Кедровый"</t>
  </si>
  <si>
    <t>8х100/8</t>
  </si>
  <si>
    <t>3х100/3</t>
  </si>
  <si>
    <t>1х100/1</t>
  </si>
  <si>
    <t xml:space="preserve">средний % исполнения показателей по состоянию на 31.12.2019 составляет </t>
  </si>
  <si>
    <t>13</t>
  </si>
  <si>
    <t>0х100/0</t>
  </si>
  <si>
    <t>Подготовка ПИР на объекты общественного назначения</t>
  </si>
  <si>
    <t>6х100/6</t>
  </si>
  <si>
    <t>Приложение №2 к Порядку</t>
  </si>
  <si>
    <t xml:space="preserve">Организация озеленения и благоустройства территории города, охрана, защита, воспроизводство зеленых насаждений </t>
  </si>
  <si>
    <t>6.3.</t>
  </si>
  <si>
    <t>Мемориальный комплекс - Монумент Славы и Вечного огня в 5 мкр. "Солнечный"(показатель № 15 из таблицы 1)</t>
  </si>
  <si>
    <t>Создание условий для массового отдыха жителей города и организация обустройства мест массового отдыха (показатель № 5,6  из таблицы 1) Подготовка мест массового отдыха к праздничным мероприятиям: Масленица, 1 Мая, 9 Мая, День Молодежи, День  России, День Российского флага, День защиты детей,  День города , в том числе:</t>
  </si>
  <si>
    <t>№ п/п</t>
  </si>
  <si>
    <t xml:space="preserve">6.4. </t>
  </si>
  <si>
    <t>Создание единой и уникальной тематической парковой зоны для детей, жителей и гостей города, путем строительства топиарного парка «Ноев ковчег» (показатель № 14 из таблицы 1)</t>
  </si>
  <si>
    <t>% исполнения</t>
  </si>
  <si>
    <t xml:space="preserve">Результат реализации -по итогам исполнения обязательств в рамках муниципальных контрактов </t>
  </si>
  <si>
    <t>В соответсвии с соглашением о порядке и условиях предоставления субсидий на финансовое обеспечение выполнения муниципального задания, предоставлена субсидия по заявкам учреждения, по фактической потребности. Муниципальное задание выполнено  в полном объеме.</t>
  </si>
  <si>
    <t>Результат реализации -по итогам исполнения обязательств в рамках муниципальных контрактов.</t>
  </si>
  <si>
    <t>5.6.</t>
  </si>
  <si>
    <t>ПИР, обустройство и ремонт лестничных спусков в микрорайонах города</t>
  </si>
  <si>
    <t xml:space="preserve">Ответственный исполнитель, руководитель программы: </t>
  </si>
  <si>
    <t>исп. Аминева Ольга Вячеславовна                8 3463 46 51 84</t>
  </si>
  <si>
    <t>"Содержание городских территорий, озеленение и благоустройство в городе Пыть-Яхе" за  квартал 2021 года</t>
  </si>
  <si>
    <t>Заключен контракт №200/ПЮ от 01.11.2021 с АО Газпромэнергосбыт Тюмень. Произведена оплата за ноябрь 2021 года и  предоплата в размере 40% за декабрь 2021 года.</t>
  </si>
  <si>
    <t xml:space="preserve">Заключен муниципальный контракт № 079 от  07.06.2021 с ИП Гуфенков И.А. на поставку детского игрового и спортивного оборудования на сумму 2468,5 тым.руб.  В соответсвии с мировым соглашением в 2022 году требуется финансовое обеспечение исполненных по контракту обязательств. Муниципальный контракт с ООО ПК Фирма ФРАМ, ООО КСИЛ-Югра исполнены в полном объеме. </t>
  </si>
  <si>
    <t xml:space="preserve">Результат 
мероприятия, причина невыполнения или неполного выполнения мероприятия
</t>
  </si>
  <si>
    <t>В рамках муниципального контракта №0187300019421000188  работы по демонтажу ледового городка на сумму 420,1 тыс.руб. будут выполнены до 01.03.2022г. И оплачены за счет лимитов 2022 года.</t>
  </si>
  <si>
    <r>
      <t xml:space="preserve"> МК по  зимнему и летнему содержанию городских территорий с О</t>
    </r>
    <r>
      <rPr>
        <i/>
        <u/>
        <sz val="9"/>
        <rFont val="Times New Roman"/>
        <family val="1"/>
        <charset val="204"/>
      </rPr>
      <t>ОО УК Гарант сервис № 001 от 15.02.2021 на сумму 11125,7 тыс. руб. Профинансировано 104507,7 тыс.руб. Оплачено 10450,7 тыс.руб. Фактически выполненный объем работ за декабрь 2021 года будет  оплачен за счет лимитов 2022 года.</t>
    </r>
  </si>
  <si>
    <t>Оплата по муниципальному контракту с ООО ПК Фирма ФРАМ № 054 от 27.04.2021  произведена  за фактически выполненный объем работ. Контракт расторгнут по соглашению сторон.</t>
  </si>
  <si>
    <t xml:space="preserve">Заключен муниципальный контракт с ИП Толстых Н.В. №0187300019421000205 на поставку топиарных фигур. Оплата произведена за фактически выполненный объем работ. </t>
  </si>
  <si>
    <r>
      <t xml:space="preserve">МКУ УКС заключены муниципальныые контракты на выполнение работ по капитальному ремонту объекта: «Мемориальный комплекс – Монумент Славы и Вечного огня в 5 мкр. г. Пыть-Ях»:  </t>
    </r>
    <r>
      <rPr>
        <b/>
        <i/>
        <u/>
        <sz val="9"/>
        <rFont val="Times New Roman"/>
        <family val="1"/>
        <charset val="204"/>
      </rPr>
      <t xml:space="preserve">с ООО ПК Фирма "Фрам" МК №010 от 19.02.2021 на сумму 16 315 897,40 руб., исполнение составило 88,4%; муниципальный контракт с ООО СЕАЛАНС № 27 от 28.06.2021 на сумму 599,5  тыс.руб. Исполнено 100%; муниципальный контракт с ИП Шлегель М.И. № 15 от 21.04.2021 на сумму 22,7 тыс.руб., исполнено 0%; </t>
    </r>
    <r>
      <rPr>
        <i/>
        <sz val="9"/>
        <rFont val="Times New Roman"/>
        <family val="1"/>
        <charset val="204"/>
      </rPr>
      <t xml:space="preserve">муниципальный контракт с ООО "СФЕРА-ГК" №51/212 от 04.06.2021 на сумму 398,1 тыс.руб., исполнение составило 100%; муниципальный контракт с ИП Мурзин В.В. №8 от 02.04.2021 на сумму 295,0 тыс.руб., исполнение составмло 100%. По состоянию на 01.01.2022 года фактически оплачено 16 670,9 тыс. руб. (37,4% от плана). Остаток неиспользованных денежных средств составил 24 914,0 тыс.руб. (55,9% от плана).  
Кроме этого, в соответствии с договором пожертвования денежных средств юридическому лицу – резиденту РФ от 29.12.2021 №2142021/3392Д осуществлены безвозмездные поступления по мероприятию «Повышение уровня культуры населения» в объеме 48500,0 тыс.руб., неиспользованные по состоянию на 01.01.2022 г. 
</t>
    </r>
  </si>
  <si>
    <t>И.о. начальника управления по жилищно-коммунальному комплексу, транспорту и дорогам</t>
  </si>
  <si>
    <t>В.А. Бондарцова</t>
  </si>
  <si>
    <t xml:space="preserve">Охрана, защита и восстановление зеленых насаждений в парках и скверах, ремонт малых архитектурных форм. Прореживание в лесопарковых зонах вдоль пешеходных дорожек, троп от поросли и поврежденных деревьев </t>
  </si>
  <si>
    <t>2.1.</t>
  </si>
  <si>
    <t>В 2021 году финансирование на реализацию мероприятий не предусмотрено.</t>
  </si>
  <si>
    <t>2.3.</t>
  </si>
  <si>
    <t xml:space="preserve">Озеленение городских объектов (оформление и ремонт цветников, содержание газонов на городских объектах) </t>
  </si>
  <si>
    <t>3.2.</t>
  </si>
  <si>
    <t xml:space="preserve">Увековечение памяти участников Великой отечественной войны </t>
  </si>
  <si>
    <t xml:space="preserve">Оформление флаговых композиций </t>
  </si>
  <si>
    <t xml:space="preserve">Приобретение флагов, баннеров, растяжек </t>
  </si>
  <si>
    <t>4.4.</t>
  </si>
  <si>
    <t xml:space="preserve">Текущий ремонт и содержание городского туалета в праздничные дни </t>
  </si>
  <si>
    <t>4.6.</t>
  </si>
  <si>
    <t xml:space="preserve">Транспортировка, монтаж, содержание, демонтаж биотуалетов в праздничные дни </t>
  </si>
  <si>
    <t>4.7.</t>
  </si>
  <si>
    <t>4.8.</t>
  </si>
  <si>
    <t xml:space="preserve">Перекрытие улиц города и санитарная уборка улиц и объектов в праздничные дни </t>
  </si>
  <si>
    <t>Подготовка к проведению празднования 75-летия Победы в Великой отечественной Войне</t>
  </si>
  <si>
    <t xml:space="preserve">Подготовка к Новому году, в том числе строительство ледового городка, охрана, устройство новогодней иллюминации. Демонтаж городка и новогодней иллюминации </t>
  </si>
  <si>
    <t>4.10.</t>
  </si>
  <si>
    <t>4.11.</t>
  </si>
  <si>
    <t xml:space="preserve">Подготовка к проведению празднования юбилейных дат </t>
  </si>
  <si>
    <t>5.1.</t>
  </si>
  <si>
    <t xml:space="preserve">Зимнее и летнее содержание объектов благоустройства </t>
  </si>
  <si>
    <t xml:space="preserve">Зимнее и летнее содержание городских территорий, в том числе: летнее санитарное содержание городских территорий, покос травы, в т.ч. вывоз и утилизация травы и мусора; механизированная уборка внутриквартальных проездов  в зимнее время; ремонт внутриквартальных проездов </t>
  </si>
  <si>
    <t xml:space="preserve">Содержание, текущий ремонт, демонтаж МАФ, поставка и монтаж малых архитектурных форм (детские игровые (спортивные) комплексы, урны, скамейки) </t>
  </si>
  <si>
    <t>5.4.</t>
  </si>
  <si>
    <t>5.5.</t>
  </si>
  <si>
    <t xml:space="preserve">Содержание городского фонтана </t>
  </si>
  <si>
    <t>Содержание и текущий ремонт объектов общественного назначения, в том числе подготовка ПИР</t>
  </si>
  <si>
    <t>6.1.</t>
  </si>
  <si>
    <t>6.2.</t>
  </si>
  <si>
    <t xml:space="preserve">Участие в окружном конкурсе "Самый благоустроенный город, поселок, село" </t>
  </si>
  <si>
    <t xml:space="preserve">Реализация проектов инициативного бюджетирования "Твоя инициатива - Твой бюджет"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</si>
</sst>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;[Red]0"/>
    <numFmt numFmtId="166" formatCode="0.0;[Red]0.0"/>
    <numFmt numFmtId="167" formatCode="#,##0.0"/>
    <numFmt numFmtId="168" formatCode="0.00;[Red]0.00"/>
    <numFmt numFmtId="169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name val="Times New Roman"/>
      <family val="1"/>
      <charset val="204"/>
    </font>
    <font>
      <i/>
      <sz val="9"/>
      <name val="Calibri"/>
      <family val="2"/>
      <scheme val="minor"/>
    </font>
    <font>
      <b/>
      <i/>
      <sz val="9"/>
      <name val="Times New Roman"/>
      <family val="1"/>
      <charset val="204"/>
    </font>
    <font>
      <i/>
      <sz val="1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9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2" fontId="9" fillId="0" borderId="1" xfId="0" applyNumberFormat="1" applyFont="1" applyFill="1" applyBorder="1" applyAlignment="1">
      <alignment horizontal="center" vertical="center" wrapText="1"/>
    </xf>
    <xf numFmtId="168" fontId="9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6" fontId="10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0" fontId="12" fillId="2" borderId="0" xfId="0" applyFont="1" applyFill="1"/>
    <xf numFmtId="165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Border="1"/>
    <xf numFmtId="0" fontId="7" fillId="3" borderId="1" xfId="0" applyFont="1" applyFill="1" applyBorder="1" applyAlignment="1">
      <alignment horizontal="left" vertical="top" wrapText="1"/>
    </xf>
    <xf numFmtId="166" fontId="11" fillId="3" borderId="1" xfId="0" applyNumberFormat="1" applyFont="1" applyFill="1" applyBorder="1" applyAlignment="1">
      <alignment horizontal="center" vertical="center"/>
    </xf>
    <xf numFmtId="168" fontId="11" fillId="3" borderId="1" xfId="0" applyNumberFormat="1" applyFont="1" applyFill="1" applyBorder="1" applyAlignment="1">
      <alignment horizontal="center" vertical="center"/>
    </xf>
    <xf numFmtId="169" fontId="11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6" fontId="6" fillId="0" borderId="0" xfId="0" applyNumberFormat="1" applyFont="1" applyBorder="1"/>
    <xf numFmtId="0" fontId="6" fillId="0" borderId="0" xfId="0" applyFont="1"/>
    <xf numFmtId="0" fontId="6" fillId="0" borderId="0" xfId="0" applyFont="1" applyBorder="1"/>
    <xf numFmtId="166" fontId="4" fillId="3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9" fontId="11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 wrapText="1"/>
    </xf>
    <xf numFmtId="169" fontId="19" fillId="2" borderId="1" xfId="0" applyNumberFormat="1" applyFont="1" applyFill="1" applyBorder="1" applyAlignment="1">
      <alignment horizontal="center" vertical="center"/>
    </xf>
    <xf numFmtId="169" fontId="20" fillId="2" borderId="1" xfId="0" applyNumberFormat="1" applyFont="1" applyFill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/>
    <xf numFmtId="0" fontId="11" fillId="3" borderId="1" xfId="0" applyFont="1" applyFill="1" applyBorder="1" applyAlignment="1">
      <alignment horizontal="left" vertical="top" wrapText="1"/>
    </xf>
    <xf numFmtId="0" fontId="23" fillId="0" borderId="0" xfId="0" applyFont="1" applyBorder="1"/>
    <xf numFmtId="0" fontId="23" fillId="0" borderId="0" xfId="0" applyFont="1"/>
    <xf numFmtId="167" fontId="9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/>
    <xf numFmtId="166" fontId="23" fillId="0" borderId="0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6" fontId="9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166" fontId="12" fillId="0" borderId="0" xfId="0" applyNumberFormat="1" applyFont="1" applyBorder="1"/>
    <xf numFmtId="0" fontId="4" fillId="2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left" vertical="top" wrapText="1"/>
    </xf>
    <xf numFmtId="166" fontId="4" fillId="2" borderId="3" xfId="0" applyNumberFormat="1" applyFont="1" applyFill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9" fontId="11" fillId="2" borderId="3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top" wrapText="1"/>
    </xf>
    <xf numFmtId="166" fontId="12" fillId="2" borderId="0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/>
    </xf>
    <xf numFmtId="0" fontId="14" fillId="0" borderId="1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4" workbookViewId="0">
      <selection activeCell="O10" sqref="O10"/>
    </sheetView>
  </sheetViews>
  <sheetFormatPr defaultRowHeight="15" x14ac:dyDescent="0.25"/>
  <cols>
    <col min="1" max="1" width="12" customWidth="1"/>
    <col min="2" max="2" width="28.5703125" customWidth="1"/>
    <col min="3" max="3" width="14.7109375" customWidth="1"/>
    <col min="4" max="4" width="13.28515625" customWidth="1"/>
    <col min="5" max="5" width="10" customWidth="1"/>
    <col min="6" max="6" width="24.7109375" customWidth="1"/>
    <col min="7" max="7" width="25.85546875" customWidth="1"/>
  </cols>
  <sheetData>
    <row r="1" spans="1:7" ht="15.75" x14ac:dyDescent="0.25">
      <c r="A1" s="6"/>
    </row>
    <row r="2" spans="1:7" x14ac:dyDescent="0.25">
      <c r="A2" s="126" t="s">
        <v>36</v>
      </c>
      <c r="B2" s="126"/>
      <c r="C2" s="126"/>
      <c r="D2" s="126"/>
      <c r="E2" s="126"/>
      <c r="F2" s="126"/>
      <c r="G2" s="126"/>
    </row>
    <row r="3" spans="1:7" x14ac:dyDescent="0.25">
      <c r="A3" s="126"/>
      <c r="B3" s="126"/>
      <c r="C3" s="126"/>
      <c r="D3" s="126"/>
      <c r="E3" s="126"/>
      <c r="F3" s="126"/>
      <c r="G3" s="126"/>
    </row>
    <row r="4" spans="1:7" ht="15" customHeight="1" x14ac:dyDescent="0.25">
      <c r="A4" s="126" t="s">
        <v>37</v>
      </c>
      <c r="B4" s="126" t="s">
        <v>38</v>
      </c>
      <c r="C4" s="126" t="s">
        <v>61</v>
      </c>
      <c r="D4" s="126" t="s">
        <v>62</v>
      </c>
      <c r="E4" s="126" t="s">
        <v>35</v>
      </c>
      <c r="F4" s="126" t="s">
        <v>63</v>
      </c>
      <c r="G4" s="126" t="s">
        <v>64</v>
      </c>
    </row>
    <row r="5" spans="1:7" x14ac:dyDescent="0.25">
      <c r="A5" s="126"/>
      <c r="B5" s="126"/>
      <c r="C5" s="126"/>
      <c r="D5" s="127"/>
      <c r="E5" s="128"/>
      <c r="F5" s="128"/>
      <c r="G5" s="128"/>
    </row>
    <row r="6" spans="1:7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63.75" customHeight="1" x14ac:dyDescent="0.25">
      <c r="A7" s="7">
        <v>1</v>
      </c>
      <c r="B7" s="8" t="s">
        <v>39</v>
      </c>
      <c r="C7" s="9">
        <v>54.4</v>
      </c>
      <c r="D7" s="9">
        <v>54.4</v>
      </c>
      <c r="E7" s="24">
        <f>C7*100/D7</f>
        <v>100</v>
      </c>
      <c r="F7" s="9" t="s">
        <v>65</v>
      </c>
      <c r="G7" s="9"/>
    </row>
    <row r="8" spans="1:7" ht="59.25" customHeight="1" x14ac:dyDescent="0.25">
      <c r="A8" s="10" t="s">
        <v>40</v>
      </c>
      <c r="B8" s="11" t="s">
        <v>41</v>
      </c>
      <c r="C8" s="9">
        <v>0</v>
      </c>
      <c r="D8" s="9">
        <v>0</v>
      </c>
      <c r="E8" s="24">
        <v>0</v>
      </c>
      <c r="F8" s="9" t="s">
        <v>80</v>
      </c>
      <c r="G8" s="9"/>
    </row>
    <row r="9" spans="1:7" ht="48" customHeight="1" x14ac:dyDescent="0.25">
      <c r="A9" s="10" t="s">
        <v>42</v>
      </c>
      <c r="B9" s="8" t="s">
        <v>43</v>
      </c>
      <c r="C9" s="12">
        <v>142227</v>
      </c>
      <c r="D9" s="12">
        <v>142227</v>
      </c>
      <c r="E9" s="24">
        <f t="shared" ref="E9:E20" si="0">C9*100/D9</f>
        <v>100</v>
      </c>
      <c r="F9" s="12" t="s">
        <v>66</v>
      </c>
      <c r="G9" s="12"/>
    </row>
    <row r="10" spans="1:7" ht="58.5" customHeight="1" x14ac:dyDescent="0.25">
      <c r="A10" s="10" t="s">
        <v>44</v>
      </c>
      <c r="B10" s="8" t="s">
        <v>45</v>
      </c>
      <c r="C10" s="12">
        <v>53900</v>
      </c>
      <c r="D10" s="12">
        <v>53900</v>
      </c>
      <c r="E10" s="24">
        <f t="shared" si="0"/>
        <v>100</v>
      </c>
      <c r="F10" s="12" t="s">
        <v>67</v>
      </c>
      <c r="G10" s="12"/>
    </row>
    <row r="11" spans="1:7" ht="59.25" customHeight="1" x14ac:dyDescent="0.25">
      <c r="A11" s="10" t="s">
        <v>7</v>
      </c>
      <c r="B11" s="8" t="s">
        <v>46</v>
      </c>
      <c r="C11" s="13">
        <v>8</v>
      </c>
      <c r="D11" s="13">
        <v>8</v>
      </c>
      <c r="E11" s="24">
        <f t="shared" si="0"/>
        <v>100</v>
      </c>
      <c r="F11" s="12" t="s">
        <v>75</v>
      </c>
      <c r="G11" s="13"/>
    </row>
    <row r="12" spans="1:7" ht="76.5" customHeight="1" x14ac:dyDescent="0.25">
      <c r="A12" s="10" t="s">
        <v>9</v>
      </c>
      <c r="B12" s="8" t="s">
        <v>48</v>
      </c>
      <c r="C12" s="13">
        <v>3</v>
      </c>
      <c r="D12" s="13">
        <v>3</v>
      </c>
      <c r="E12" s="24">
        <f t="shared" si="0"/>
        <v>100</v>
      </c>
      <c r="F12" s="12" t="s">
        <v>76</v>
      </c>
      <c r="G12" s="13"/>
    </row>
    <row r="13" spans="1:7" ht="36.75" customHeight="1" x14ac:dyDescent="0.25">
      <c r="A13" s="10" t="s">
        <v>47</v>
      </c>
      <c r="B13" s="8" t="s">
        <v>50</v>
      </c>
      <c r="C13" s="14">
        <v>262993.67</v>
      </c>
      <c r="D13" s="14">
        <v>262993.67</v>
      </c>
      <c r="E13" s="24">
        <f t="shared" si="0"/>
        <v>100</v>
      </c>
      <c r="F13" s="12" t="s">
        <v>68</v>
      </c>
      <c r="G13" s="14"/>
    </row>
    <row r="14" spans="1:7" ht="45" customHeight="1" x14ac:dyDescent="0.25">
      <c r="A14" s="10" t="s">
        <v>49</v>
      </c>
      <c r="B14" s="11" t="s">
        <v>52</v>
      </c>
      <c r="C14" s="15">
        <v>1301840.1499999999</v>
      </c>
      <c r="D14" s="15">
        <v>1301840.1499999999</v>
      </c>
      <c r="E14" s="24">
        <f t="shared" si="0"/>
        <v>100</v>
      </c>
      <c r="F14" s="12" t="s">
        <v>69</v>
      </c>
      <c r="G14" s="15"/>
    </row>
    <row r="15" spans="1:7" ht="45.75" customHeight="1" x14ac:dyDescent="0.25">
      <c r="A15" s="10" t="s">
        <v>51</v>
      </c>
      <c r="B15" s="11" t="s">
        <v>54</v>
      </c>
      <c r="C15" s="16">
        <v>164326.79999999999</v>
      </c>
      <c r="D15" s="16">
        <v>164326.79999999999</v>
      </c>
      <c r="E15" s="24">
        <f t="shared" si="0"/>
        <v>100</v>
      </c>
      <c r="F15" s="12" t="s">
        <v>70</v>
      </c>
      <c r="G15" s="16"/>
    </row>
    <row r="16" spans="1:7" ht="75.75" customHeight="1" x14ac:dyDescent="0.25">
      <c r="A16" s="10" t="s">
        <v>53</v>
      </c>
      <c r="B16" s="17" t="s">
        <v>56</v>
      </c>
      <c r="C16" s="18">
        <v>63</v>
      </c>
      <c r="D16" s="18">
        <v>63</v>
      </c>
      <c r="E16" s="24">
        <f t="shared" si="0"/>
        <v>100</v>
      </c>
      <c r="F16" s="12" t="s">
        <v>71</v>
      </c>
      <c r="G16" s="18"/>
    </row>
    <row r="17" spans="1:7" ht="28.5" customHeight="1" x14ac:dyDescent="0.25">
      <c r="A17" s="10" t="s">
        <v>55</v>
      </c>
      <c r="B17" s="22" t="s">
        <v>58</v>
      </c>
      <c r="C17" s="21">
        <v>1</v>
      </c>
      <c r="D17" s="21">
        <v>1</v>
      </c>
      <c r="E17" s="24">
        <f t="shared" si="0"/>
        <v>100</v>
      </c>
      <c r="F17" s="12" t="s">
        <v>77</v>
      </c>
      <c r="G17" s="19"/>
    </row>
    <row r="18" spans="1:7" ht="28.5" customHeight="1" x14ac:dyDescent="0.25">
      <c r="A18" s="10" t="s">
        <v>57</v>
      </c>
      <c r="B18" s="22" t="s">
        <v>81</v>
      </c>
      <c r="C18" s="21">
        <v>6</v>
      </c>
      <c r="D18" s="21">
        <v>6</v>
      </c>
      <c r="E18" s="24">
        <f t="shared" ref="E18" si="1">C18*100/D18</f>
        <v>100</v>
      </c>
      <c r="F18" s="12" t="s">
        <v>82</v>
      </c>
      <c r="G18" s="19"/>
    </row>
    <row r="19" spans="1:7" ht="75" x14ac:dyDescent="0.25">
      <c r="A19" s="10" t="s">
        <v>59</v>
      </c>
      <c r="B19" s="20" t="s">
        <v>60</v>
      </c>
      <c r="C19" s="21">
        <v>0</v>
      </c>
      <c r="D19" s="21">
        <v>0</v>
      </c>
      <c r="E19" s="24">
        <v>0</v>
      </c>
      <c r="F19" s="12" t="s">
        <v>72</v>
      </c>
      <c r="G19" s="21"/>
    </row>
    <row r="20" spans="1:7" ht="120" x14ac:dyDescent="0.25">
      <c r="A20" s="10" t="s">
        <v>79</v>
      </c>
      <c r="B20" s="20" t="s">
        <v>74</v>
      </c>
      <c r="C20" s="21">
        <v>1</v>
      </c>
      <c r="D20" s="21">
        <v>1</v>
      </c>
      <c r="E20" s="24">
        <f t="shared" si="0"/>
        <v>100</v>
      </c>
      <c r="F20" s="12" t="s">
        <v>77</v>
      </c>
      <c r="G20" s="21"/>
    </row>
    <row r="22" spans="1:7" ht="45" x14ac:dyDescent="0.25">
      <c r="B22" s="23" t="s">
        <v>78</v>
      </c>
      <c r="E22" s="25">
        <f>SUM(E7:E20)/13</f>
        <v>92.307692307692307</v>
      </c>
      <c r="F22" s="26"/>
    </row>
    <row r="24" spans="1:7" ht="30" x14ac:dyDescent="0.25">
      <c r="B24" s="23" t="s">
        <v>73</v>
      </c>
    </row>
  </sheetData>
  <mergeCells count="8">
    <mergeCell ref="A2:G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view="pageBreakPreview" topLeftCell="A37" zoomScale="60" zoomScaleNormal="75" workbookViewId="0">
      <selection activeCell="E43" sqref="E43"/>
    </sheetView>
  </sheetViews>
  <sheetFormatPr defaultRowHeight="15" x14ac:dyDescent="0.25"/>
  <cols>
    <col min="1" max="1" width="5.7109375" customWidth="1"/>
    <col min="2" max="2" width="31.42578125" style="32" customWidth="1"/>
    <col min="3" max="3" width="11.7109375" style="102" customWidth="1"/>
    <col min="4" max="4" width="5.140625" style="102" customWidth="1"/>
    <col min="5" max="5" width="7.85546875" style="102" customWidth="1"/>
    <col min="6" max="6" width="10.85546875" style="102" customWidth="1"/>
    <col min="7" max="7" width="11.42578125" style="103" customWidth="1"/>
    <col min="8" max="8" width="9.28515625" style="104" customWidth="1"/>
    <col min="9" max="9" width="5.140625" style="101" customWidth="1"/>
    <col min="10" max="10" width="15.28515625" style="101" customWidth="1"/>
    <col min="11" max="11" width="11" style="104" customWidth="1"/>
    <col min="12" max="12" width="4.5703125" style="101" customWidth="1"/>
    <col min="13" max="13" width="10.5703125" style="101" customWidth="1"/>
    <col min="14" max="14" width="5.140625" style="101" customWidth="1"/>
    <col min="15" max="15" width="7.85546875" style="101" customWidth="1"/>
    <col min="16" max="16" width="11.28515625" style="101" customWidth="1"/>
    <col min="17" max="17" width="4.85546875" style="101" customWidth="1"/>
    <col min="18" max="18" width="11.5703125" style="101" customWidth="1"/>
    <col min="19" max="19" width="42" style="69" customWidth="1"/>
    <col min="20" max="20" width="9.140625" style="38"/>
    <col min="22" max="24" width="9.140625" style="38"/>
  </cols>
  <sheetData>
    <row r="1" spans="1:26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</row>
    <row r="2" spans="1:26" ht="15.75" x14ac:dyDescent="0.25">
      <c r="A2" s="3"/>
      <c r="B2" s="28"/>
      <c r="C2" s="92"/>
      <c r="D2" s="92"/>
      <c r="E2" s="92"/>
      <c r="F2" s="92"/>
      <c r="G2" s="93"/>
      <c r="H2" s="94"/>
      <c r="I2" s="92"/>
      <c r="J2" s="92"/>
      <c r="K2" s="94"/>
      <c r="L2" s="92"/>
      <c r="M2" s="92"/>
      <c r="N2" s="92"/>
      <c r="S2" s="68" t="s">
        <v>83</v>
      </c>
    </row>
    <row r="3" spans="1:26" x14ac:dyDescent="0.25">
      <c r="A3" s="133" t="s">
        <v>33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</row>
    <row r="4" spans="1:26" ht="26.25" customHeight="1" x14ac:dyDescent="0.25">
      <c r="A4" s="137" t="s">
        <v>99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</row>
    <row r="5" spans="1:26" x14ac:dyDescent="0.25">
      <c r="A5" s="4"/>
      <c r="B5" s="28"/>
    </row>
    <row r="6" spans="1:26" ht="28.5" customHeight="1" x14ac:dyDescent="0.25">
      <c r="A6" s="144" t="s">
        <v>88</v>
      </c>
      <c r="B6" s="134" t="s">
        <v>0</v>
      </c>
      <c r="C6" s="135" t="s">
        <v>26</v>
      </c>
      <c r="D6" s="135"/>
      <c r="E6" s="135"/>
      <c r="F6" s="135"/>
      <c r="G6" s="135"/>
      <c r="H6" s="136" t="s">
        <v>27</v>
      </c>
      <c r="I6" s="136"/>
      <c r="J6" s="136"/>
      <c r="K6" s="136"/>
      <c r="L6" s="136"/>
      <c r="M6" s="136" t="s">
        <v>28</v>
      </c>
      <c r="N6" s="136"/>
      <c r="O6" s="136"/>
      <c r="P6" s="136"/>
      <c r="Q6" s="136"/>
      <c r="R6" s="129" t="s">
        <v>91</v>
      </c>
      <c r="S6" s="140" t="s">
        <v>102</v>
      </c>
    </row>
    <row r="7" spans="1:26" ht="16.5" customHeight="1" x14ac:dyDescent="0.25">
      <c r="A7" s="144"/>
      <c r="B7" s="134"/>
      <c r="C7" s="139" t="s">
        <v>1</v>
      </c>
      <c r="D7" s="138" t="s">
        <v>29</v>
      </c>
      <c r="E7" s="138" t="s">
        <v>30</v>
      </c>
      <c r="F7" s="138" t="s">
        <v>31</v>
      </c>
      <c r="G7" s="147" t="s">
        <v>32</v>
      </c>
      <c r="H7" s="139" t="s">
        <v>1</v>
      </c>
      <c r="I7" s="138" t="s">
        <v>29</v>
      </c>
      <c r="J7" s="138" t="s">
        <v>30</v>
      </c>
      <c r="K7" s="138" t="s">
        <v>31</v>
      </c>
      <c r="L7" s="138" t="s">
        <v>32</v>
      </c>
      <c r="M7" s="139" t="s">
        <v>1</v>
      </c>
      <c r="N7" s="138" t="s">
        <v>29</v>
      </c>
      <c r="O7" s="138" t="s">
        <v>30</v>
      </c>
      <c r="P7" s="138" t="s">
        <v>31</v>
      </c>
      <c r="Q7" s="138" t="s">
        <v>32</v>
      </c>
      <c r="R7" s="130"/>
      <c r="S7" s="140"/>
    </row>
    <row r="8" spans="1:26" ht="47.25" customHeight="1" x14ac:dyDescent="0.25">
      <c r="A8" s="144"/>
      <c r="B8" s="134"/>
      <c r="C8" s="139"/>
      <c r="D8" s="138"/>
      <c r="E8" s="138"/>
      <c r="F8" s="138"/>
      <c r="G8" s="147"/>
      <c r="H8" s="139"/>
      <c r="I8" s="138"/>
      <c r="J8" s="138"/>
      <c r="K8" s="138"/>
      <c r="L8" s="138"/>
      <c r="M8" s="139"/>
      <c r="N8" s="138"/>
      <c r="O8" s="138"/>
      <c r="P8" s="138"/>
      <c r="Q8" s="138"/>
      <c r="R8" s="131"/>
      <c r="S8" s="140"/>
    </row>
    <row r="9" spans="1:26" x14ac:dyDescent="0.25">
      <c r="A9" s="5">
        <v>1</v>
      </c>
      <c r="B9" s="27">
        <v>2</v>
      </c>
      <c r="C9" s="36">
        <v>3</v>
      </c>
      <c r="D9" s="36">
        <v>4</v>
      </c>
      <c r="E9" s="36">
        <v>5</v>
      </c>
      <c r="F9" s="36">
        <v>6</v>
      </c>
      <c r="G9" s="9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  <c r="M9" s="36">
        <v>13</v>
      </c>
      <c r="N9" s="36">
        <v>14</v>
      </c>
      <c r="O9" s="36">
        <v>15</v>
      </c>
      <c r="P9" s="36">
        <v>16</v>
      </c>
      <c r="Q9" s="36">
        <v>17</v>
      </c>
      <c r="R9" s="36"/>
      <c r="S9" s="70">
        <v>18</v>
      </c>
    </row>
    <row r="10" spans="1:26" s="85" customFormat="1" ht="44.25" customHeight="1" x14ac:dyDescent="0.25">
      <c r="A10" s="54">
        <v>1</v>
      </c>
      <c r="B10" s="83" t="s">
        <v>14</v>
      </c>
      <c r="C10" s="50">
        <f>F10</f>
        <v>16193.2</v>
      </c>
      <c r="D10" s="50"/>
      <c r="E10" s="50"/>
      <c r="F10" s="50">
        <f>F12+F11</f>
        <v>16193.2</v>
      </c>
      <c r="G10" s="56"/>
      <c r="H10" s="50">
        <f>K10</f>
        <v>16193.2</v>
      </c>
      <c r="I10" s="50"/>
      <c r="J10" s="50"/>
      <c r="K10" s="50">
        <f>K11+K12</f>
        <v>16193.2</v>
      </c>
      <c r="L10" s="56"/>
      <c r="M10" s="50">
        <f>M11+M12</f>
        <v>15219.099999999999</v>
      </c>
      <c r="N10" s="54"/>
      <c r="O10" s="54"/>
      <c r="P10" s="55">
        <f>P11+P12</f>
        <v>15219.099999999999</v>
      </c>
      <c r="Q10" s="54"/>
      <c r="R10" s="52">
        <f>M10/H10</f>
        <v>0.93984512017389998</v>
      </c>
      <c r="S10" s="72" t="s">
        <v>94</v>
      </c>
      <c r="T10" s="91"/>
      <c r="V10" s="84"/>
      <c r="W10" s="84"/>
      <c r="X10" s="84"/>
    </row>
    <row r="11" spans="1:26" ht="61.5" customHeight="1" x14ac:dyDescent="0.25">
      <c r="A11" s="39" t="s">
        <v>2</v>
      </c>
      <c r="B11" s="40" t="s">
        <v>11</v>
      </c>
      <c r="C11" s="97">
        <v>12483.5</v>
      </c>
      <c r="D11" s="33"/>
      <c r="E11" s="33"/>
      <c r="F11" s="97">
        <v>12483.5</v>
      </c>
      <c r="G11" s="33"/>
      <c r="H11" s="97">
        <v>12483.5</v>
      </c>
      <c r="I11" s="33"/>
      <c r="J11" s="33"/>
      <c r="K11" s="97">
        <v>12483.5</v>
      </c>
      <c r="L11" s="33"/>
      <c r="M11" s="34">
        <v>11509.4</v>
      </c>
      <c r="N11" s="36"/>
      <c r="O11" s="36"/>
      <c r="P11" s="37">
        <v>11509.4</v>
      </c>
      <c r="Q11" s="36"/>
      <c r="R11" s="79">
        <f>M11/H11</f>
        <v>0.92196899907878394</v>
      </c>
      <c r="S11" s="74" t="s">
        <v>100</v>
      </c>
    </row>
    <row r="12" spans="1:26" ht="59.25" customHeight="1" x14ac:dyDescent="0.25">
      <c r="A12" s="39" t="s">
        <v>3</v>
      </c>
      <c r="B12" s="40" t="s">
        <v>10</v>
      </c>
      <c r="C12" s="97">
        <v>3709.7</v>
      </c>
      <c r="D12" s="33"/>
      <c r="E12" s="33"/>
      <c r="F12" s="97">
        <v>3709.7</v>
      </c>
      <c r="G12" s="33"/>
      <c r="H12" s="97">
        <v>3709.7</v>
      </c>
      <c r="I12" s="33"/>
      <c r="J12" s="33"/>
      <c r="K12" s="97">
        <v>3709.7</v>
      </c>
      <c r="L12" s="33"/>
      <c r="M12" s="96">
        <v>3709.7</v>
      </c>
      <c r="N12" s="45"/>
      <c r="O12" s="35"/>
      <c r="P12" s="96">
        <v>3709.7</v>
      </c>
      <c r="Q12" s="45"/>
      <c r="R12" s="79">
        <f>M12/H12</f>
        <v>1</v>
      </c>
      <c r="S12" s="71"/>
    </row>
    <row r="13" spans="1:26" s="85" customFormat="1" ht="69" customHeight="1" x14ac:dyDescent="0.25">
      <c r="A13" s="54">
        <v>2</v>
      </c>
      <c r="B13" s="83" t="s">
        <v>84</v>
      </c>
      <c r="C13" s="50">
        <f>C15</f>
        <v>4866.6000000000004</v>
      </c>
      <c r="D13" s="56"/>
      <c r="E13" s="56"/>
      <c r="F13" s="50">
        <f>F15</f>
        <v>4866.6000000000004</v>
      </c>
      <c r="G13" s="56"/>
      <c r="H13" s="50">
        <f>H15</f>
        <v>4866.6000000000004</v>
      </c>
      <c r="I13" s="56"/>
      <c r="J13" s="56"/>
      <c r="K13" s="50">
        <f>K15</f>
        <v>4866.6000000000004</v>
      </c>
      <c r="L13" s="56"/>
      <c r="M13" s="50">
        <f>M15</f>
        <v>4866.5</v>
      </c>
      <c r="N13" s="56"/>
      <c r="O13" s="56"/>
      <c r="P13" s="50">
        <f>P15</f>
        <v>4866.5</v>
      </c>
      <c r="Q13" s="75"/>
      <c r="R13" s="52">
        <f>M13/H13</f>
        <v>0.99997945177331193</v>
      </c>
      <c r="S13" s="72" t="s">
        <v>94</v>
      </c>
      <c r="T13" s="84"/>
      <c r="V13" s="84"/>
      <c r="W13" s="84"/>
      <c r="X13" s="84"/>
      <c r="Y13" s="84"/>
      <c r="Z13" s="84"/>
    </row>
    <row r="14" spans="1:26" s="44" customFormat="1" ht="101.25" customHeight="1" x14ac:dyDescent="0.25">
      <c r="A14" s="95" t="s">
        <v>111</v>
      </c>
      <c r="B14" s="113" t="s">
        <v>110</v>
      </c>
      <c r="C14" s="35"/>
      <c r="D14" s="114"/>
      <c r="E14" s="114"/>
      <c r="F14" s="35"/>
      <c r="G14" s="114"/>
      <c r="H14" s="35"/>
      <c r="I14" s="114"/>
      <c r="J14" s="114"/>
      <c r="K14" s="35"/>
      <c r="L14" s="114"/>
      <c r="M14" s="35"/>
      <c r="N14" s="114"/>
      <c r="O14" s="114"/>
      <c r="P14" s="35"/>
      <c r="Q14" s="115"/>
      <c r="R14" s="116"/>
      <c r="S14" s="67" t="s">
        <v>112</v>
      </c>
      <c r="T14" s="88"/>
      <c r="V14" s="88"/>
      <c r="W14" s="88"/>
      <c r="X14" s="88"/>
      <c r="Y14" s="88"/>
      <c r="Z14" s="88"/>
    </row>
    <row r="15" spans="1:26" s="82" customFormat="1" ht="72" customHeight="1" x14ac:dyDescent="0.25">
      <c r="A15" s="117" t="s">
        <v>4</v>
      </c>
      <c r="B15" s="119" t="s">
        <v>12</v>
      </c>
      <c r="C15" s="110">
        <v>4866.6000000000004</v>
      </c>
      <c r="D15" s="120"/>
      <c r="E15" s="120"/>
      <c r="F15" s="110">
        <v>4866.6000000000004</v>
      </c>
      <c r="G15" s="121"/>
      <c r="H15" s="110">
        <v>4866.6000000000004</v>
      </c>
      <c r="I15" s="120"/>
      <c r="J15" s="120"/>
      <c r="K15" s="110">
        <v>4866.6000000000004</v>
      </c>
      <c r="L15" s="120"/>
      <c r="M15" s="110">
        <f>P15</f>
        <v>4866.5</v>
      </c>
      <c r="N15" s="122"/>
      <c r="O15" s="122"/>
      <c r="P15" s="110">
        <f>3689+1177.5</f>
        <v>4866.5</v>
      </c>
      <c r="Q15" s="122"/>
      <c r="R15" s="123">
        <f>M15/H15</f>
        <v>0.99997945177331193</v>
      </c>
      <c r="S15" s="71"/>
      <c r="T15" s="81"/>
      <c r="V15" s="81"/>
      <c r="W15" s="81"/>
      <c r="X15" s="81"/>
    </row>
    <row r="16" spans="1:26" s="44" customFormat="1" ht="72" customHeight="1" x14ac:dyDescent="0.25">
      <c r="A16" s="118" t="s">
        <v>113</v>
      </c>
      <c r="B16" s="124" t="s">
        <v>114</v>
      </c>
      <c r="C16" s="95"/>
      <c r="D16" s="35"/>
      <c r="E16" s="35"/>
      <c r="F16" s="95"/>
      <c r="G16" s="35"/>
      <c r="H16" s="95"/>
      <c r="I16" s="35"/>
      <c r="J16" s="35"/>
      <c r="K16" s="95"/>
      <c r="L16" s="35"/>
      <c r="M16" s="95"/>
      <c r="N16" s="95"/>
      <c r="O16" s="95"/>
      <c r="P16" s="95"/>
      <c r="Q16" s="95"/>
      <c r="R16" s="77"/>
      <c r="S16" s="67" t="s">
        <v>112</v>
      </c>
      <c r="T16" s="88"/>
      <c r="V16" s="88"/>
      <c r="W16" s="88"/>
      <c r="X16" s="88"/>
    </row>
    <row r="17" spans="1:24" s="47" customFormat="1" ht="15" customHeight="1" x14ac:dyDescent="0.25">
      <c r="A17" s="53">
        <v>3</v>
      </c>
      <c r="B17" s="49" t="s">
        <v>8</v>
      </c>
      <c r="C17" s="50">
        <v>9564.6</v>
      </c>
      <c r="D17" s="50"/>
      <c r="E17" s="50"/>
      <c r="F17" s="50">
        <f t="shared" ref="F17:F32" si="0">C17</f>
        <v>9564.6</v>
      </c>
      <c r="G17" s="50"/>
      <c r="H17" s="50">
        <f>H18</f>
        <v>9615.6</v>
      </c>
      <c r="I17" s="50"/>
      <c r="J17" s="50"/>
      <c r="K17" s="50">
        <f t="shared" ref="K17:K18" si="1">H17</f>
        <v>9615.6</v>
      </c>
      <c r="L17" s="50"/>
      <c r="M17" s="50">
        <f>M18</f>
        <v>9219.7999999999993</v>
      </c>
      <c r="N17" s="51"/>
      <c r="O17" s="51"/>
      <c r="P17" s="55">
        <f>M17</f>
        <v>9219.7999999999993</v>
      </c>
      <c r="Q17" s="54"/>
      <c r="R17" s="52">
        <f t="shared" ref="R17:R43" si="2">M17/H17</f>
        <v>0.95883772203502626</v>
      </c>
      <c r="S17" s="141" t="s">
        <v>93</v>
      </c>
      <c r="T17" s="48"/>
      <c r="V17" s="48"/>
      <c r="W17" s="48"/>
      <c r="X17" s="48"/>
    </row>
    <row r="18" spans="1:24" ht="69.75" customHeight="1" x14ac:dyDescent="0.25">
      <c r="A18" s="41" t="s">
        <v>5</v>
      </c>
      <c r="B18" s="40" t="s">
        <v>13</v>
      </c>
      <c r="C18" s="34">
        <v>9564.6</v>
      </c>
      <c r="D18" s="35"/>
      <c r="E18" s="35"/>
      <c r="F18" s="34">
        <f t="shared" si="0"/>
        <v>9564.6</v>
      </c>
      <c r="G18" s="66"/>
      <c r="H18" s="34">
        <v>9615.6</v>
      </c>
      <c r="I18" s="35"/>
      <c r="J18" s="35"/>
      <c r="K18" s="34">
        <f t="shared" si="1"/>
        <v>9615.6</v>
      </c>
      <c r="L18" s="35"/>
      <c r="M18" s="34">
        <f>P18</f>
        <v>9219.7999999999993</v>
      </c>
      <c r="N18" s="46"/>
      <c r="O18" s="46"/>
      <c r="P18" s="65">
        <v>9219.7999999999993</v>
      </c>
      <c r="Q18" s="36"/>
      <c r="R18" s="77">
        <f t="shared" si="2"/>
        <v>0.95883772203502626</v>
      </c>
      <c r="S18" s="142"/>
    </row>
    <row r="19" spans="1:24" ht="34.5" customHeight="1" x14ac:dyDescent="0.25">
      <c r="A19" s="41" t="s">
        <v>115</v>
      </c>
      <c r="B19" s="40" t="s">
        <v>116</v>
      </c>
      <c r="C19" s="34"/>
      <c r="D19" s="35"/>
      <c r="E19" s="35"/>
      <c r="F19" s="34"/>
      <c r="G19" s="66"/>
      <c r="H19" s="34"/>
      <c r="I19" s="35"/>
      <c r="J19" s="35"/>
      <c r="K19" s="34"/>
      <c r="L19" s="35"/>
      <c r="M19" s="34"/>
      <c r="N19" s="46"/>
      <c r="O19" s="46"/>
      <c r="P19" s="65"/>
      <c r="Q19" s="95"/>
      <c r="R19" s="77"/>
      <c r="S19" s="143"/>
    </row>
    <row r="20" spans="1:24" s="85" customFormat="1" ht="152.25" customHeight="1" x14ac:dyDescent="0.25">
      <c r="A20" s="57">
        <v>4</v>
      </c>
      <c r="B20" s="58" t="s">
        <v>87</v>
      </c>
      <c r="C20" s="50">
        <f>C21+C22+C23+C25+C29</f>
        <v>10985</v>
      </c>
      <c r="D20" s="50"/>
      <c r="E20" s="50"/>
      <c r="F20" s="50">
        <f t="shared" si="0"/>
        <v>10985</v>
      </c>
      <c r="G20" s="50"/>
      <c r="H20" s="50">
        <f>SUM(H21:H29)</f>
        <v>10985</v>
      </c>
      <c r="I20" s="50"/>
      <c r="J20" s="50"/>
      <c r="K20" s="50">
        <f>H20</f>
        <v>10985</v>
      </c>
      <c r="L20" s="50"/>
      <c r="M20" s="50">
        <f>SUM(M21:M29)</f>
        <v>7998.2199999999993</v>
      </c>
      <c r="N20" s="55"/>
      <c r="O20" s="55"/>
      <c r="P20" s="50">
        <f>M20</f>
        <v>7998.2199999999993</v>
      </c>
      <c r="Q20" s="54"/>
      <c r="R20" s="52">
        <f t="shared" si="2"/>
        <v>0.72810377787892577</v>
      </c>
      <c r="S20" s="72" t="s">
        <v>94</v>
      </c>
      <c r="T20" s="84"/>
      <c r="V20" s="84"/>
      <c r="W20" s="84"/>
      <c r="X20" s="84"/>
    </row>
    <row r="21" spans="1:24" s="82" customFormat="1" ht="48" customHeight="1" x14ac:dyDescent="0.25">
      <c r="A21" s="39" t="s">
        <v>21</v>
      </c>
      <c r="B21" s="29" t="s">
        <v>6</v>
      </c>
      <c r="C21" s="34">
        <f t="shared" ref="C21" si="3">F21</f>
        <v>91</v>
      </c>
      <c r="D21" s="35"/>
      <c r="E21" s="35"/>
      <c r="F21" s="34">
        <v>91</v>
      </c>
      <c r="G21" s="66"/>
      <c r="H21" s="34">
        <v>91</v>
      </c>
      <c r="I21" s="35"/>
      <c r="J21" s="35"/>
      <c r="K21" s="34">
        <v>91</v>
      </c>
      <c r="L21" s="35"/>
      <c r="M21" s="34">
        <v>90.99</v>
      </c>
      <c r="N21" s="36"/>
      <c r="O21" s="36"/>
      <c r="P21" s="37">
        <v>90.99</v>
      </c>
      <c r="Q21" s="36"/>
      <c r="R21" s="80">
        <f t="shared" si="2"/>
        <v>0.99989010989010985</v>
      </c>
      <c r="S21" s="90"/>
      <c r="T21" s="81"/>
      <c r="V21" s="81"/>
      <c r="W21" s="81"/>
      <c r="X21" s="81"/>
    </row>
    <row r="22" spans="1:24" s="82" customFormat="1" ht="143.25" customHeight="1" x14ac:dyDescent="0.25">
      <c r="A22" s="39" t="s">
        <v>22</v>
      </c>
      <c r="B22" s="29" t="s">
        <v>17</v>
      </c>
      <c r="C22" s="34">
        <v>2725.8</v>
      </c>
      <c r="D22" s="35"/>
      <c r="E22" s="35"/>
      <c r="F22" s="34">
        <v>2725.8</v>
      </c>
      <c r="G22" s="66"/>
      <c r="H22" s="34">
        <v>2725.8</v>
      </c>
      <c r="I22" s="35"/>
      <c r="J22" s="35"/>
      <c r="K22" s="34">
        <v>2725.8</v>
      </c>
      <c r="L22" s="35"/>
      <c r="M22" s="34">
        <v>257.39999999999998</v>
      </c>
      <c r="N22" s="36"/>
      <c r="O22" s="36"/>
      <c r="P22" s="37">
        <f>218.2+39.2</f>
        <v>257.39999999999998</v>
      </c>
      <c r="Q22" s="36"/>
      <c r="R22" s="80">
        <f t="shared" si="2"/>
        <v>9.4430992736077468E-2</v>
      </c>
      <c r="S22" s="78" t="s">
        <v>101</v>
      </c>
      <c r="T22" s="81"/>
      <c r="V22" s="81"/>
      <c r="W22" s="81"/>
      <c r="X22" s="81"/>
    </row>
    <row r="23" spans="1:24" s="82" customFormat="1" ht="57" customHeight="1" x14ac:dyDescent="0.25">
      <c r="A23" s="39" t="s">
        <v>23</v>
      </c>
      <c r="B23" s="29" t="s">
        <v>118</v>
      </c>
      <c r="C23" s="34">
        <f>F23</f>
        <v>551.70000000000005</v>
      </c>
      <c r="D23" s="35"/>
      <c r="E23" s="35"/>
      <c r="F23" s="34">
        <v>551.70000000000005</v>
      </c>
      <c r="G23" s="66"/>
      <c r="H23" s="34">
        <f>551.7</f>
        <v>551.70000000000005</v>
      </c>
      <c r="I23" s="35"/>
      <c r="J23" s="35"/>
      <c r="K23" s="34">
        <v>551.70000000000005</v>
      </c>
      <c r="L23" s="35"/>
      <c r="M23" s="34">
        <v>551.73</v>
      </c>
      <c r="N23" s="36"/>
      <c r="O23" s="36"/>
      <c r="P23" s="37">
        <v>551.73</v>
      </c>
      <c r="Q23" s="36"/>
      <c r="R23" s="80">
        <f t="shared" si="2"/>
        <v>1.0000543773790103</v>
      </c>
      <c r="S23" s="90"/>
      <c r="T23" s="81"/>
      <c r="V23" s="81"/>
      <c r="W23" s="81"/>
      <c r="X23" s="81"/>
    </row>
    <row r="24" spans="1:24" s="82" customFormat="1" ht="57" customHeight="1" x14ac:dyDescent="0.25">
      <c r="A24" s="39" t="s">
        <v>119</v>
      </c>
      <c r="B24" s="29" t="s">
        <v>117</v>
      </c>
      <c r="C24" s="34"/>
      <c r="D24" s="35"/>
      <c r="E24" s="35"/>
      <c r="F24" s="34"/>
      <c r="G24" s="66"/>
      <c r="H24" s="34"/>
      <c r="I24" s="35"/>
      <c r="J24" s="35"/>
      <c r="K24" s="34"/>
      <c r="L24" s="35"/>
      <c r="M24" s="34"/>
      <c r="N24" s="95"/>
      <c r="O24" s="95"/>
      <c r="P24" s="37"/>
      <c r="Q24" s="95"/>
      <c r="R24" s="80"/>
      <c r="S24" s="67" t="s">
        <v>112</v>
      </c>
      <c r="T24" s="81"/>
      <c r="V24" s="81"/>
      <c r="W24" s="81"/>
      <c r="X24" s="81"/>
    </row>
    <row r="25" spans="1:24" s="82" customFormat="1" ht="111" customHeight="1" x14ac:dyDescent="0.25">
      <c r="A25" s="39" t="s">
        <v>24</v>
      </c>
      <c r="B25" s="29" t="s">
        <v>16</v>
      </c>
      <c r="C25" s="34">
        <v>768.9</v>
      </c>
      <c r="D25" s="35"/>
      <c r="E25" s="35"/>
      <c r="F25" s="34">
        <v>768.9</v>
      </c>
      <c r="G25" s="66"/>
      <c r="H25" s="34">
        <v>768.9</v>
      </c>
      <c r="I25" s="35"/>
      <c r="J25" s="35"/>
      <c r="K25" s="34">
        <v>768.9</v>
      </c>
      <c r="L25" s="35"/>
      <c r="M25" s="34">
        <v>768.9</v>
      </c>
      <c r="N25" s="36"/>
      <c r="O25" s="36"/>
      <c r="P25" s="37">
        <v>768.9</v>
      </c>
      <c r="Q25" s="36"/>
      <c r="R25" s="80">
        <f t="shared" si="2"/>
        <v>1</v>
      </c>
      <c r="S25" s="78"/>
      <c r="T25" s="81"/>
      <c r="V25" s="86"/>
      <c r="W25" s="86"/>
      <c r="X25" s="87"/>
    </row>
    <row r="26" spans="1:24" s="82" customFormat="1" ht="42.75" customHeight="1" x14ac:dyDescent="0.25">
      <c r="A26" s="39" t="s">
        <v>121</v>
      </c>
      <c r="B26" s="29" t="s">
        <v>120</v>
      </c>
      <c r="C26" s="34"/>
      <c r="D26" s="35"/>
      <c r="E26" s="35"/>
      <c r="F26" s="34"/>
      <c r="G26" s="66"/>
      <c r="H26" s="34"/>
      <c r="I26" s="35"/>
      <c r="J26" s="35"/>
      <c r="K26" s="34"/>
      <c r="L26" s="35"/>
      <c r="M26" s="34"/>
      <c r="N26" s="95"/>
      <c r="O26" s="95"/>
      <c r="P26" s="37"/>
      <c r="Q26" s="95"/>
      <c r="R26" s="80"/>
      <c r="S26" s="67" t="s">
        <v>112</v>
      </c>
      <c r="T26" s="81"/>
      <c r="V26" s="86"/>
      <c r="W26" s="86"/>
      <c r="X26" s="87"/>
    </row>
    <row r="27" spans="1:24" s="82" customFormat="1" ht="44.25" customHeight="1" x14ac:dyDescent="0.25">
      <c r="A27" s="39" t="s">
        <v>123</v>
      </c>
      <c r="B27" s="29" t="s">
        <v>122</v>
      </c>
      <c r="C27" s="34"/>
      <c r="D27" s="35"/>
      <c r="E27" s="35"/>
      <c r="F27" s="34"/>
      <c r="G27" s="66"/>
      <c r="H27" s="34"/>
      <c r="I27" s="35"/>
      <c r="J27" s="35"/>
      <c r="K27" s="34"/>
      <c r="L27" s="35"/>
      <c r="M27" s="34"/>
      <c r="N27" s="95"/>
      <c r="O27" s="95"/>
      <c r="P27" s="37"/>
      <c r="Q27" s="95"/>
      <c r="R27" s="80"/>
      <c r="S27" s="67" t="s">
        <v>112</v>
      </c>
      <c r="T27" s="81"/>
      <c r="V27" s="86"/>
      <c r="W27" s="86"/>
      <c r="X27" s="87"/>
    </row>
    <row r="28" spans="1:24" s="82" customFormat="1" ht="45.75" customHeight="1" x14ac:dyDescent="0.25">
      <c r="A28" s="39" t="s">
        <v>124</v>
      </c>
      <c r="B28" s="29" t="s">
        <v>125</v>
      </c>
      <c r="C28" s="34"/>
      <c r="D28" s="35"/>
      <c r="E28" s="35"/>
      <c r="F28" s="34"/>
      <c r="G28" s="66"/>
      <c r="H28" s="34"/>
      <c r="I28" s="35"/>
      <c r="J28" s="35"/>
      <c r="K28" s="34"/>
      <c r="L28" s="35"/>
      <c r="M28" s="34"/>
      <c r="N28" s="95"/>
      <c r="O28" s="95"/>
      <c r="P28" s="37"/>
      <c r="Q28" s="95"/>
      <c r="R28" s="80"/>
      <c r="S28" s="67" t="s">
        <v>112</v>
      </c>
      <c r="T28" s="81"/>
      <c r="V28" s="86"/>
      <c r="W28" s="86"/>
      <c r="X28" s="87"/>
    </row>
    <row r="29" spans="1:24" s="44" customFormat="1" ht="71.25" customHeight="1" x14ac:dyDescent="0.25">
      <c r="A29" s="42" t="s">
        <v>25</v>
      </c>
      <c r="B29" s="43" t="s">
        <v>127</v>
      </c>
      <c r="C29" s="34">
        <v>6847.6</v>
      </c>
      <c r="D29" s="35"/>
      <c r="E29" s="35"/>
      <c r="F29" s="34">
        <v>6847.6</v>
      </c>
      <c r="G29" s="35"/>
      <c r="H29" s="34">
        <f>C29</f>
        <v>6847.6</v>
      </c>
      <c r="I29" s="35"/>
      <c r="J29" s="35"/>
      <c r="K29" s="34">
        <f>C29</f>
        <v>6847.6</v>
      </c>
      <c r="L29" s="35"/>
      <c r="M29" s="34">
        <v>6329.2</v>
      </c>
      <c r="N29" s="36"/>
      <c r="O29" s="36"/>
      <c r="P29" s="37">
        <v>6329.2</v>
      </c>
      <c r="Q29" s="36"/>
      <c r="R29" s="79">
        <f>M29/H29</f>
        <v>0.92429464337870193</v>
      </c>
      <c r="S29" s="67" t="s">
        <v>103</v>
      </c>
      <c r="T29" s="88"/>
      <c r="V29" s="88"/>
      <c r="W29" s="88"/>
      <c r="X29" s="88"/>
    </row>
    <row r="30" spans="1:24" s="44" customFormat="1" ht="48.75" customHeight="1" x14ac:dyDescent="0.25">
      <c r="A30" s="42" t="s">
        <v>128</v>
      </c>
      <c r="B30" s="43" t="s">
        <v>126</v>
      </c>
      <c r="C30" s="34"/>
      <c r="D30" s="35"/>
      <c r="E30" s="35"/>
      <c r="F30" s="34"/>
      <c r="G30" s="35"/>
      <c r="H30" s="34"/>
      <c r="I30" s="35"/>
      <c r="J30" s="35"/>
      <c r="K30" s="34"/>
      <c r="L30" s="35"/>
      <c r="M30" s="34"/>
      <c r="N30" s="95"/>
      <c r="O30" s="95"/>
      <c r="P30" s="37"/>
      <c r="Q30" s="95"/>
      <c r="R30" s="79"/>
      <c r="S30" s="67" t="s">
        <v>112</v>
      </c>
      <c r="T30" s="88"/>
      <c r="V30" s="88"/>
      <c r="W30" s="88"/>
      <c r="X30" s="88"/>
    </row>
    <row r="31" spans="1:24" s="44" customFormat="1" ht="30.75" customHeight="1" x14ac:dyDescent="0.25">
      <c r="A31" s="42" t="s">
        <v>129</v>
      </c>
      <c r="B31" s="43" t="s">
        <v>130</v>
      </c>
      <c r="C31" s="34"/>
      <c r="D31" s="35"/>
      <c r="E31" s="35"/>
      <c r="F31" s="34"/>
      <c r="G31" s="35"/>
      <c r="H31" s="34"/>
      <c r="I31" s="35"/>
      <c r="J31" s="35"/>
      <c r="K31" s="34"/>
      <c r="L31" s="35"/>
      <c r="M31" s="34"/>
      <c r="N31" s="95"/>
      <c r="O31" s="95"/>
      <c r="P31" s="37"/>
      <c r="Q31" s="95"/>
      <c r="R31" s="79"/>
      <c r="S31" s="67" t="s">
        <v>112</v>
      </c>
      <c r="T31" s="88"/>
      <c r="V31" s="88"/>
      <c r="W31" s="88"/>
      <c r="X31" s="88"/>
    </row>
    <row r="32" spans="1:24" s="85" customFormat="1" ht="54" customHeight="1" x14ac:dyDescent="0.25">
      <c r="A32" s="57" t="s">
        <v>7</v>
      </c>
      <c r="B32" s="58" t="s">
        <v>20</v>
      </c>
      <c r="C32" s="50">
        <f>SUM(C34:C38)</f>
        <v>39662.000000000007</v>
      </c>
      <c r="D32" s="50"/>
      <c r="E32" s="50"/>
      <c r="F32" s="50">
        <f t="shared" si="0"/>
        <v>39662.000000000007</v>
      </c>
      <c r="G32" s="50"/>
      <c r="H32" s="50">
        <f>SUM(H34:H38)</f>
        <v>39662.000000000007</v>
      </c>
      <c r="I32" s="50"/>
      <c r="J32" s="50"/>
      <c r="K32" s="50">
        <f>SUM(K34:K38)</f>
        <v>39662.000000000007</v>
      </c>
      <c r="L32" s="50"/>
      <c r="M32" s="50">
        <f>SUM(M34:M38)</f>
        <v>38150.094000000005</v>
      </c>
      <c r="N32" s="55"/>
      <c r="O32" s="55"/>
      <c r="P32" s="50">
        <f>SUM(P34:P38)</f>
        <v>38150.094000000005</v>
      </c>
      <c r="Q32" s="54"/>
      <c r="R32" s="52">
        <f>M32/H32</f>
        <v>0.96188023801119449</v>
      </c>
      <c r="S32" s="72" t="s">
        <v>94</v>
      </c>
      <c r="T32" s="84"/>
      <c r="V32" s="84"/>
      <c r="W32" s="89"/>
      <c r="X32" s="84"/>
    </row>
    <row r="33" spans="1:24" s="44" customFormat="1" ht="33" customHeight="1" x14ac:dyDescent="0.25">
      <c r="A33" s="42" t="s">
        <v>131</v>
      </c>
      <c r="B33" s="43" t="s">
        <v>132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7"/>
      <c r="O33" s="37"/>
      <c r="P33" s="35"/>
      <c r="Q33" s="95"/>
      <c r="R33" s="116"/>
      <c r="S33" s="67" t="s">
        <v>112</v>
      </c>
      <c r="T33" s="88"/>
      <c r="V33" s="88"/>
      <c r="W33" s="125"/>
      <c r="X33" s="88"/>
    </row>
    <row r="34" spans="1:24" s="82" customFormat="1" ht="144" customHeight="1" x14ac:dyDescent="0.25">
      <c r="A34" s="39" t="s">
        <v>18</v>
      </c>
      <c r="B34" s="29" t="s">
        <v>133</v>
      </c>
      <c r="C34" s="34">
        <v>35625.9</v>
      </c>
      <c r="D34" s="35"/>
      <c r="E34" s="35"/>
      <c r="F34" s="34">
        <v>35625.9</v>
      </c>
      <c r="G34" s="66"/>
      <c r="H34" s="34">
        <v>35625.9</v>
      </c>
      <c r="I34" s="35"/>
      <c r="J34" s="35"/>
      <c r="K34" s="34">
        <v>35625.9</v>
      </c>
      <c r="L34" s="35"/>
      <c r="M34" s="34">
        <v>34949.300000000003</v>
      </c>
      <c r="N34" s="35"/>
      <c r="O34" s="35"/>
      <c r="P34" s="34">
        <v>34949.300000000003</v>
      </c>
      <c r="Q34" s="36"/>
      <c r="R34" s="77">
        <f t="shared" si="2"/>
        <v>0.9810081990911107</v>
      </c>
      <c r="S34" s="67" t="s">
        <v>104</v>
      </c>
      <c r="T34" s="81"/>
      <c r="V34" s="81"/>
      <c r="W34" s="81"/>
      <c r="X34" s="81"/>
    </row>
    <row r="35" spans="1:24" s="82" customFormat="1" ht="87" customHeight="1" x14ac:dyDescent="0.25">
      <c r="A35" s="39" t="s">
        <v>19</v>
      </c>
      <c r="B35" s="29" t="s">
        <v>134</v>
      </c>
      <c r="C35" s="34">
        <v>3283.3</v>
      </c>
      <c r="D35" s="35"/>
      <c r="E35" s="35"/>
      <c r="F35" s="34">
        <v>3283.3</v>
      </c>
      <c r="G35" s="66"/>
      <c r="H35" s="34">
        <v>3283.3</v>
      </c>
      <c r="I35" s="35"/>
      <c r="J35" s="35"/>
      <c r="K35" s="34">
        <v>3283.3</v>
      </c>
      <c r="L35" s="35"/>
      <c r="M35" s="34">
        <f>P35</f>
        <v>2447.9939999999997</v>
      </c>
      <c r="N35" s="36"/>
      <c r="O35" s="36"/>
      <c r="P35" s="37">
        <f>1792.85+655.144</f>
        <v>2447.9939999999997</v>
      </c>
      <c r="Q35" s="36"/>
      <c r="R35" s="77">
        <f>M35/H35</f>
        <v>0.74558949837054167</v>
      </c>
      <c r="S35" s="78" t="s">
        <v>105</v>
      </c>
      <c r="T35" s="81"/>
      <c r="V35" s="81"/>
      <c r="W35" s="81"/>
      <c r="X35" s="81"/>
    </row>
    <row r="36" spans="1:24" s="82" customFormat="1" ht="36.75" customHeight="1" x14ac:dyDescent="0.25">
      <c r="A36" s="39" t="s">
        <v>135</v>
      </c>
      <c r="B36" s="29" t="s">
        <v>137</v>
      </c>
      <c r="C36" s="34"/>
      <c r="D36" s="35"/>
      <c r="E36" s="35"/>
      <c r="F36" s="34"/>
      <c r="G36" s="66"/>
      <c r="H36" s="34"/>
      <c r="I36" s="35"/>
      <c r="J36" s="35"/>
      <c r="K36" s="34"/>
      <c r="L36" s="35"/>
      <c r="M36" s="34"/>
      <c r="N36" s="95"/>
      <c r="O36" s="95"/>
      <c r="P36" s="37"/>
      <c r="Q36" s="95"/>
      <c r="R36" s="77"/>
      <c r="S36" s="67" t="s">
        <v>112</v>
      </c>
      <c r="T36" s="81"/>
      <c r="V36" s="81"/>
      <c r="W36" s="81"/>
      <c r="X36" s="81"/>
    </row>
    <row r="37" spans="1:24" s="82" customFormat="1" ht="47.25" customHeight="1" x14ac:dyDescent="0.25">
      <c r="A37" s="39" t="s">
        <v>136</v>
      </c>
      <c r="B37" s="29" t="s">
        <v>138</v>
      </c>
      <c r="C37" s="34"/>
      <c r="D37" s="35"/>
      <c r="E37" s="35"/>
      <c r="F37" s="34"/>
      <c r="G37" s="66"/>
      <c r="H37" s="34"/>
      <c r="I37" s="35"/>
      <c r="J37" s="35"/>
      <c r="K37" s="34"/>
      <c r="L37" s="35"/>
      <c r="M37" s="34"/>
      <c r="N37" s="95"/>
      <c r="O37" s="95"/>
      <c r="P37" s="37"/>
      <c r="Q37" s="95"/>
      <c r="R37" s="77"/>
      <c r="S37" s="67" t="s">
        <v>112</v>
      </c>
      <c r="T37" s="81"/>
      <c r="V37" s="81"/>
      <c r="W37" s="81"/>
      <c r="X37" s="81"/>
    </row>
    <row r="38" spans="1:24" s="82" customFormat="1" ht="42.75" customHeight="1" x14ac:dyDescent="0.25">
      <c r="A38" s="39" t="s">
        <v>95</v>
      </c>
      <c r="B38" s="29" t="s">
        <v>96</v>
      </c>
      <c r="C38" s="34">
        <v>752.8</v>
      </c>
      <c r="D38" s="35"/>
      <c r="E38" s="35"/>
      <c r="F38" s="34">
        <v>752.8</v>
      </c>
      <c r="G38" s="66"/>
      <c r="H38" s="34">
        <v>752.8</v>
      </c>
      <c r="I38" s="35"/>
      <c r="J38" s="35"/>
      <c r="K38" s="34">
        <v>752.8</v>
      </c>
      <c r="L38" s="35"/>
      <c r="M38" s="34">
        <f>P38</f>
        <v>752.8</v>
      </c>
      <c r="N38" s="36"/>
      <c r="O38" s="36"/>
      <c r="P38" s="37">
        <v>752.8</v>
      </c>
      <c r="Q38" s="36"/>
      <c r="R38" s="77">
        <f t="shared" si="2"/>
        <v>1</v>
      </c>
      <c r="S38" s="90"/>
      <c r="T38" s="81"/>
      <c r="V38" s="81"/>
      <c r="W38" s="81"/>
      <c r="X38" s="81"/>
    </row>
    <row r="39" spans="1:24" s="85" customFormat="1" ht="55.5" customHeight="1" x14ac:dyDescent="0.25">
      <c r="A39" s="54">
        <v>6</v>
      </c>
      <c r="B39" s="83" t="s">
        <v>15</v>
      </c>
      <c r="C39" s="50">
        <f>C42+C43</f>
        <v>57948.1</v>
      </c>
      <c r="D39" s="50"/>
      <c r="E39" s="50">
        <f>E43</f>
        <v>8704.4</v>
      </c>
      <c r="F39" s="50">
        <f>F42+F43</f>
        <v>49243.7</v>
      </c>
      <c r="G39" s="50"/>
      <c r="H39" s="50">
        <f>SUM(H42:H43)</f>
        <v>106448.10699999999</v>
      </c>
      <c r="I39" s="50"/>
      <c r="J39" s="50">
        <f>SUM(J42:J43)</f>
        <v>8704.4</v>
      </c>
      <c r="K39" s="50">
        <f>SUM(K42:K43)</f>
        <v>97743.706999999995</v>
      </c>
      <c r="L39" s="50"/>
      <c r="M39" s="50">
        <f>M42+M43</f>
        <v>30074.882000000001</v>
      </c>
      <c r="N39" s="55"/>
      <c r="O39" s="55">
        <f>O43</f>
        <v>8704.4</v>
      </c>
      <c r="P39" s="50">
        <f>P42+P43</f>
        <v>21370.482000000004</v>
      </c>
      <c r="Q39" s="54"/>
      <c r="R39" s="52">
        <f t="shared" si="2"/>
        <v>0.28253092372981331</v>
      </c>
      <c r="S39" s="72" t="s">
        <v>92</v>
      </c>
      <c r="T39" s="84"/>
      <c r="V39" s="84"/>
      <c r="W39" s="84"/>
      <c r="X39" s="84"/>
    </row>
    <row r="40" spans="1:24" s="44" customFormat="1" ht="55.5" customHeight="1" x14ac:dyDescent="0.25">
      <c r="A40" s="95" t="s">
        <v>139</v>
      </c>
      <c r="B40" s="113" t="s">
        <v>141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7"/>
      <c r="O40" s="37"/>
      <c r="P40" s="35"/>
      <c r="Q40" s="95"/>
      <c r="R40" s="116"/>
      <c r="S40" s="67" t="s">
        <v>112</v>
      </c>
      <c r="T40" s="88"/>
      <c r="V40" s="88"/>
      <c r="W40" s="88"/>
      <c r="X40" s="88"/>
    </row>
    <row r="41" spans="1:24" s="44" customFormat="1" ht="55.5" customHeight="1" x14ac:dyDescent="0.25">
      <c r="A41" s="95" t="s">
        <v>140</v>
      </c>
      <c r="B41" s="113" t="s">
        <v>142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7"/>
      <c r="O41" s="37"/>
      <c r="P41" s="35"/>
      <c r="Q41" s="95"/>
      <c r="R41" s="116"/>
      <c r="S41" s="67" t="s">
        <v>112</v>
      </c>
      <c r="T41" s="88"/>
      <c r="V41" s="88"/>
      <c r="W41" s="88"/>
      <c r="X41" s="88"/>
    </row>
    <row r="42" spans="1:24" s="82" customFormat="1" ht="333" customHeight="1" x14ac:dyDescent="0.25">
      <c r="A42" s="39" t="s">
        <v>85</v>
      </c>
      <c r="B42" s="29" t="s">
        <v>86</v>
      </c>
      <c r="C42" s="34">
        <v>44543.5</v>
      </c>
      <c r="D42" s="35"/>
      <c r="E42" s="35"/>
      <c r="F42" s="34">
        <v>44543.5</v>
      </c>
      <c r="G42" s="66"/>
      <c r="H42" s="34">
        <f>J42+K42</f>
        <v>93043.506999999998</v>
      </c>
      <c r="I42" s="35"/>
      <c r="J42" s="35"/>
      <c r="K42" s="34">
        <f>57277.877-4030-8704.37+48500</f>
        <v>93043.506999999998</v>
      </c>
      <c r="L42" s="35"/>
      <c r="M42" s="34">
        <f>P42</f>
        <v>16670.882000000001</v>
      </c>
      <c r="N42" s="36"/>
      <c r="O42" s="36"/>
      <c r="P42" s="37">
        <v>16670.882000000001</v>
      </c>
      <c r="Q42" s="36"/>
      <c r="R42" s="77">
        <f t="shared" si="2"/>
        <v>0.17917297549844077</v>
      </c>
      <c r="S42" s="67" t="s">
        <v>107</v>
      </c>
      <c r="T42" s="81"/>
      <c r="V42" s="81"/>
      <c r="W42" s="81"/>
      <c r="X42" s="81"/>
    </row>
    <row r="43" spans="1:24" s="82" customFormat="1" ht="84.75" customHeight="1" x14ac:dyDescent="0.25">
      <c r="A43" s="39" t="s">
        <v>89</v>
      </c>
      <c r="B43" s="29" t="s">
        <v>90</v>
      </c>
      <c r="C43" s="34">
        <f>E43+F43</f>
        <v>13404.599999999999</v>
      </c>
      <c r="D43" s="35"/>
      <c r="E43" s="35">
        <v>8704.4</v>
      </c>
      <c r="F43" s="34">
        <v>4700.2</v>
      </c>
      <c r="G43" s="66"/>
      <c r="H43" s="34">
        <f>J43+K43</f>
        <v>13404.599999999999</v>
      </c>
      <c r="I43" s="35"/>
      <c r="J43" s="35">
        <v>8704.4</v>
      </c>
      <c r="K43" s="34">
        <v>4700.2</v>
      </c>
      <c r="L43" s="35"/>
      <c r="M43" s="34">
        <f>O43+P43</f>
        <v>13404</v>
      </c>
      <c r="N43" s="35"/>
      <c r="O43" s="35">
        <v>8704.4</v>
      </c>
      <c r="P43" s="34">
        <v>4699.6000000000004</v>
      </c>
      <c r="Q43" s="36"/>
      <c r="R43" s="77">
        <f t="shared" si="2"/>
        <v>0.99995523924622898</v>
      </c>
      <c r="S43" s="90" t="s">
        <v>106</v>
      </c>
      <c r="T43" s="81"/>
      <c r="V43" s="81"/>
      <c r="W43" s="81"/>
      <c r="X43" s="81"/>
    </row>
    <row r="44" spans="1:24" s="82" customFormat="1" ht="59.25" customHeight="1" x14ac:dyDescent="0.25">
      <c r="A44" s="111"/>
      <c r="B44" s="83" t="s">
        <v>34</v>
      </c>
      <c r="C44" s="50">
        <f>C10+C13+C17+C20+C32+C39</f>
        <v>139219.5</v>
      </c>
      <c r="D44" s="50"/>
      <c r="E44" s="50">
        <f>E10+E13+E17+E20+E32+E39</f>
        <v>8704.4</v>
      </c>
      <c r="F44" s="50">
        <f>C44-E44</f>
        <v>130515.1</v>
      </c>
      <c r="G44" s="64"/>
      <c r="H44" s="50">
        <f>H10+H13+H17+H20+H32+H39</f>
        <v>187770.50699999998</v>
      </c>
      <c r="I44" s="50"/>
      <c r="J44" s="50">
        <f>J10+J13+J17+J20+J32+J39</f>
        <v>8704.4</v>
      </c>
      <c r="K44" s="50">
        <f>K10+K13+K17+K20+K32+K39</f>
        <v>179066.10700000002</v>
      </c>
      <c r="L44" s="64"/>
      <c r="M44" s="50">
        <f>M10+M13+M17+M20+M32+M39</f>
        <v>105528.59600000001</v>
      </c>
      <c r="N44" s="50"/>
      <c r="O44" s="50">
        <f>O10+O13+O17+O20+O32+O39</f>
        <v>8704.4</v>
      </c>
      <c r="P44" s="50">
        <f>P10+P13+P17+P20+P32+P39</f>
        <v>96824.196000000011</v>
      </c>
      <c r="Q44" s="76"/>
      <c r="R44" s="52">
        <f>M44/H44</f>
        <v>0.56200836694763789</v>
      </c>
      <c r="S44" s="72"/>
      <c r="T44" s="81"/>
      <c r="V44" s="81"/>
      <c r="W44" s="112"/>
      <c r="X44" s="81"/>
    </row>
    <row r="45" spans="1:24" x14ac:dyDescent="0.25">
      <c r="A45" s="145"/>
      <c r="B45" s="145"/>
      <c r="C45" s="98"/>
      <c r="D45" s="146"/>
      <c r="E45" s="146"/>
      <c r="F45" s="146"/>
      <c r="G45" s="146"/>
      <c r="H45" s="146"/>
      <c r="I45" s="146"/>
      <c r="J45" s="146"/>
      <c r="P45" s="105"/>
    </row>
    <row r="46" spans="1:24" s="62" customFormat="1" ht="25.5" x14ac:dyDescent="0.2">
      <c r="A46" s="59"/>
      <c r="B46" s="60" t="s">
        <v>97</v>
      </c>
      <c r="C46" s="98"/>
      <c r="D46" s="98"/>
      <c r="E46" s="98"/>
      <c r="F46" s="99"/>
      <c r="G46" s="99"/>
      <c r="H46" s="100"/>
      <c r="I46" s="106"/>
      <c r="J46" s="106"/>
      <c r="K46" s="100"/>
      <c r="L46" s="106"/>
      <c r="M46" s="106"/>
      <c r="N46" s="106"/>
      <c r="O46" s="106"/>
      <c r="P46" s="107"/>
      <c r="Q46" s="106"/>
      <c r="R46" s="106"/>
      <c r="S46" s="73"/>
      <c r="T46" s="61"/>
      <c r="V46" s="63"/>
      <c r="W46" s="63"/>
      <c r="X46" s="63"/>
    </row>
    <row r="47" spans="1:24" s="62" customFormat="1" ht="12.75" x14ac:dyDescent="0.2">
      <c r="A47" s="59"/>
      <c r="B47" s="60"/>
      <c r="C47" s="98"/>
      <c r="D47" s="98"/>
      <c r="E47" s="98"/>
      <c r="F47" s="98"/>
      <c r="G47" s="99"/>
      <c r="H47" s="100"/>
      <c r="I47" s="106"/>
      <c r="J47" s="106"/>
      <c r="K47" s="100"/>
      <c r="L47" s="106"/>
      <c r="M47" s="106"/>
      <c r="N47" s="106"/>
      <c r="O47" s="106"/>
      <c r="P47" s="107"/>
      <c r="Q47" s="106"/>
      <c r="R47" s="106"/>
      <c r="S47" s="73"/>
      <c r="T47" s="61"/>
      <c r="V47" s="63"/>
      <c r="W47" s="63"/>
      <c r="X47" s="63"/>
    </row>
    <row r="48" spans="1:24" s="62" customFormat="1" ht="43.5" customHeight="1" x14ac:dyDescent="0.2">
      <c r="A48" s="59"/>
      <c r="B48" s="60" t="s">
        <v>108</v>
      </c>
      <c r="C48" s="98"/>
      <c r="D48" s="98"/>
      <c r="E48" s="98"/>
      <c r="F48" s="98"/>
      <c r="G48" s="98" t="s">
        <v>109</v>
      </c>
      <c r="H48" s="100"/>
      <c r="I48" s="106"/>
      <c r="J48" s="106"/>
      <c r="K48" s="100"/>
      <c r="L48" s="106"/>
      <c r="M48" s="107"/>
      <c r="N48" s="106"/>
      <c r="O48" s="106"/>
      <c r="P48" s="107"/>
      <c r="Q48" s="106"/>
      <c r="R48" s="106"/>
      <c r="S48" s="73"/>
      <c r="T48" s="61"/>
      <c r="V48" s="63"/>
      <c r="W48" s="63"/>
      <c r="X48" s="63"/>
    </row>
    <row r="49" spans="1:24" s="62" customFormat="1" ht="12.75" x14ac:dyDescent="0.2">
      <c r="A49" s="59"/>
      <c r="B49" s="60"/>
      <c r="C49" s="98"/>
      <c r="D49" s="98"/>
      <c r="E49" s="98"/>
      <c r="F49" s="98"/>
      <c r="G49" s="99"/>
      <c r="H49" s="100"/>
      <c r="I49" s="106"/>
      <c r="J49" s="106"/>
      <c r="K49" s="100"/>
      <c r="L49" s="106"/>
      <c r="M49" s="106"/>
      <c r="N49" s="106"/>
      <c r="O49" s="106"/>
      <c r="P49" s="107"/>
      <c r="Q49" s="106"/>
      <c r="R49" s="106"/>
      <c r="S49" s="73"/>
      <c r="T49" s="61"/>
      <c r="V49" s="63"/>
      <c r="W49" s="63"/>
      <c r="X49" s="63"/>
    </row>
    <row r="50" spans="1:24" s="62" customFormat="1" ht="25.5" x14ac:dyDescent="0.2">
      <c r="A50" s="59"/>
      <c r="B50" s="60" t="s">
        <v>98</v>
      </c>
      <c r="C50" s="98"/>
      <c r="D50" s="98"/>
      <c r="E50" s="98"/>
      <c r="F50" s="98"/>
      <c r="G50" s="99"/>
      <c r="H50" s="100"/>
      <c r="I50" s="106"/>
      <c r="J50" s="106"/>
      <c r="K50" s="100"/>
      <c r="L50" s="106"/>
      <c r="M50" s="106"/>
      <c r="N50" s="106"/>
      <c r="O50" s="106"/>
      <c r="P50" s="106"/>
      <c r="Q50" s="106"/>
      <c r="R50" s="106"/>
      <c r="S50" s="73"/>
      <c r="T50" s="63"/>
      <c r="V50" s="63"/>
      <c r="W50" s="63"/>
      <c r="X50" s="63"/>
    </row>
    <row r="51" spans="1:24" x14ac:dyDescent="0.25">
      <c r="A51" s="1"/>
      <c r="B51" s="30"/>
    </row>
    <row r="52" spans="1:24" x14ac:dyDescent="0.25">
      <c r="A52" s="2"/>
      <c r="B52" s="31"/>
    </row>
    <row r="53" spans="1:24" x14ac:dyDescent="0.25">
      <c r="G53" s="108"/>
    </row>
    <row r="54" spans="1:24" x14ac:dyDescent="0.25">
      <c r="J54" s="109"/>
    </row>
  </sheetData>
  <mergeCells count="28">
    <mergeCell ref="S17:S19"/>
    <mergeCell ref="A6:A8"/>
    <mergeCell ref="M6:Q6"/>
    <mergeCell ref="Q7:Q8"/>
    <mergeCell ref="A45:B45"/>
    <mergeCell ref="D45:J45"/>
    <mergeCell ref="C7:C8"/>
    <mergeCell ref="D7:D8"/>
    <mergeCell ref="F7:F8"/>
    <mergeCell ref="G7:G8"/>
    <mergeCell ref="H7:H8"/>
    <mergeCell ref="I7:I8"/>
    <mergeCell ref="J7:J8"/>
    <mergeCell ref="E7:E8"/>
    <mergeCell ref="R6:R8"/>
    <mergeCell ref="A1:S1"/>
    <mergeCell ref="A3:S3"/>
    <mergeCell ref="B6:B8"/>
    <mergeCell ref="C6:G6"/>
    <mergeCell ref="H6:L6"/>
    <mergeCell ref="A4:S4"/>
    <mergeCell ref="K7:K8"/>
    <mergeCell ref="L7:L8"/>
    <mergeCell ref="M7:M8"/>
    <mergeCell ref="N7:N8"/>
    <mergeCell ref="O7:O8"/>
    <mergeCell ref="P7:P8"/>
    <mergeCell ref="S6:S8"/>
  </mergeCells>
  <pageMargins left="0.15748031496062992" right="0.11811023622047245" top="0.15748031496062992" bottom="0.15748031496062992" header="0.11811023622047245" footer="0.11811023622047245"/>
  <pageSetup paperSize="9" scale="64" orientation="landscape" r:id="rId1"/>
  <rowBreaks count="2" manualBreakCount="2">
    <brk id="19" max="18" man="1"/>
    <brk id="3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Лист2, целевые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2022-01-13T10:32:14Z</dcterms:modified>
</cp:coreProperties>
</file>