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file\ue$\_ЭАиП\Оценка эффективности за 2021 год\"/>
    </mc:Choice>
  </mc:AlternateContent>
  <bookViews>
    <workbookView xWindow="0" yWindow="0" windowWidth="28800" windowHeight="11835"/>
  </bookViews>
  <sheets>
    <sheet name="2021" sheetId="1" r:id="rId1"/>
  </sheets>
  <definedNames>
    <definedName name="_xlnm.Print_Titles" localSheetId="0">'2021'!$5:$7</definedName>
    <definedName name="_xlnm.Print_Area" localSheetId="0">'2021'!$A$1:$O$30</definedName>
  </definedNames>
  <calcPr calcId="152511" iterate="1"/>
</workbook>
</file>

<file path=xl/calcChain.xml><?xml version="1.0" encoding="utf-8"?>
<calcChain xmlns="http://schemas.openxmlformats.org/spreadsheetml/2006/main">
  <c r="O21" i="1" l="1"/>
  <c r="K20" i="1" l="1"/>
  <c r="M18" i="1" l="1"/>
  <c r="M9" i="1" l="1"/>
  <c r="O12" i="1" l="1"/>
  <c r="O11" i="1"/>
  <c r="K12" i="1"/>
  <c r="K11" i="1"/>
  <c r="J13" i="1" l="1"/>
  <c r="M17" i="1" l="1"/>
  <c r="M16" i="1"/>
  <c r="M13" i="1"/>
  <c r="O13" i="1" s="1"/>
  <c r="M12" i="1"/>
  <c r="M11" i="1"/>
  <c r="M10" i="1"/>
  <c r="K17" i="1"/>
  <c r="O15" i="1"/>
  <c r="O14" i="1"/>
  <c r="M19" i="1"/>
  <c r="O18" i="1"/>
  <c r="O17" i="1" l="1"/>
  <c r="M20" i="1"/>
  <c r="K16" i="1"/>
  <c r="K15" i="1"/>
  <c r="K14" i="1"/>
  <c r="K13" i="1"/>
  <c r="J17" i="1"/>
  <c r="I17" i="1"/>
  <c r="J16" i="1"/>
  <c r="I16" i="1"/>
  <c r="J15" i="1"/>
  <c r="I15" i="1"/>
  <c r="I14" i="1"/>
  <c r="I13" i="1"/>
  <c r="J12" i="1"/>
  <c r="I12" i="1"/>
  <c r="I20" i="1" l="1"/>
  <c r="I34" i="1" s="1"/>
  <c r="J20" i="1" l="1"/>
  <c r="J34" i="1" l="1"/>
  <c r="O16" i="1"/>
  <c r="D25" i="1" s="1"/>
  <c r="D26" i="1" s="1"/>
  <c r="M15" i="1"/>
</calcChain>
</file>

<file path=xl/sharedStrings.xml><?xml version="1.0" encoding="utf-8"?>
<sst xmlns="http://schemas.openxmlformats.org/spreadsheetml/2006/main" count="65" uniqueCount="54">
  <si>
    <t>№ п/п</t>
  </si>
  <si>
    <t>Объём финансирования (тыс. рублей)</t>
  </si>
  <si>
    <t>Год реализации</t>
  </si>
  <si>
    <t>Значение показателя</t>
  </si>
  <si>
    <t>план</t>
  </si>
  <si>
    <t>факт</t>
  </si>
  <si>
    <t>план по программе</t>
  </si>
  <si>
    <t>Оценка эффективности</t>
  </si>
  <si>
    <t>уровень исполнения финансирования, в% (Фi)</t>
  </si>
  <si>
    <t>по каждому мероприятию</t>
  </si>
  <si>
    <t>уровень достижения показателей в % (Пi)</t>
  </si>
  <si>
    <t>по каждому показателю</t>
  </si>
  <si>
    <t xml:space="preserve">средняя арифметическая по показателям </t>
  </si>
  <si>
    <t>результативность расходования средств (Рi)</t>
  </si>
  <si>
    <t>Эффективность программы  (%)</t>
  </si>
  <si>
    <t>ИТОГО</t>
  </si>
  <si>
    <t>кассовое исполнение</t>
  </si>
  <si>
    <t>х</t>
  </si>
  <si>
    <t>средняя арифметическая по мероприятиям</t>
  </si>
  <si>
    <t>Доступность дошкольного образования для детей в возрасте от 1,5 до 3 лет (%) &lt;2&gt;</t>
  </si>
  <si>
    <t>1.6. Организация летнего отдыха и оздоровления детей и молодежи; 4.1.3.  Осуществление отдельного государственного полномочия по организации отдыха и оздоровления детей, в том числе в этнической среде</t>
  </si>
  <si>
    <t>1.8. Повышение финансовой грамотности</t>
  </si>
  <si>
    <t xml:space="preserve">Наименование целевых показателей </t>
  </si>
  <si>
    <t>Наименование мероприятий (комплекса мероприятий, подпрограмм), обеспечивающих достижения результата</t>
  </si>
  <si>
    <t>Базовый показателя на начало реализации программы</t>
  </si>
  <si>
    <t>Целевое значение показателя на момент окончания реализации муниципальной программы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</si>
  <si>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 (%). &lt;1&gt;</t>
  </si>
  <si>
    <t xml:space="preserve"> 1.9. Региональный проект "Современная школа"; 2.1. Региональный проект "Современная школа" 2019-2020 год</t>
  </si>
  <si>
    <t>4.4. Региональный проект "Содействие занятости"</t>
  </si>
  <si>
    <t>Доля детей в возрасте от 5 до 18 лет, охваченных дополнительным образованием (%) &lt;3&gt;</t>
  </si>
  <si>
    <t xml:space="preserve">1.4. Региональный проект "Успех каждого ребенка"   </t>
  </si>
  <si>
    <t>Общая численность граждан Российской Федерации,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 в добровольческую (волонтерскую) деятельность (млн. человек) &lt;4&gt;</t>
  </si>
  <si>
    <t>1.7. Развитие системы воспитания, профилактика правонарушений среди несовершеннолетних; 3.2.1.Реализация мероприятий бюджетными и автономными муниципальными организациями; 3.2.2. Реализация мероприятий общественными организациями, социально-ориентированным некоммерческим организациям; 5.1. Оказание методической, консультационной и информационной поддержки негосударственным организациям, в том числе социально ориентированным некоммерческим организациям, оказывающим населению услуги в сфере образования и молодежной политики.</t>
  </si>
  <si>
    <t>Доля государственных (муниципальных) общеобразовательных организаций, соответствующих современным требованиям обучения, в общем количестве государственных (муниципальных) общеобразовательных организаций (%) &lt;5&gt;</t>
  </si>
  <si>
    <t>4.2. Обеспечение комплексной безопасности образовательных организаций и учреждений молодежной политики;  4.3.  Развитие материально-технической базы образовательных организаций и учреждений молодежной политики</t>
  </si>
  <si>
    <t>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 (%) &lt;6&gt;</t>
  </si>
  <si>
    <t>1.10. Региональный проект "Цифровая образовательная среда" с 2021 года; 2.2. Региональный проект "Цифровая образовательная среда" 2019-2020 год; 2.3. Повышение информационной открытости и прозрачности системы образования.</t>
  </si>
  <si>
    <t>Доля молодежи в возрасте от 14 до 35 лет, задействованной в мероприятиях общественных объединений (%) &lt;1*&gt;</t>
  </si>
  <si>
    <t>3.1. Создание условий для реализации государственной молодежной политики в муниципальном образовании; 3.2.3. Создание условий для развития гражданско-патриотических, военно-патриотических качеств молодежи; 3.3. Обеспечение развития молодежной политики и патриотического воспитания граждан Российской Федерации; 4.1.1. 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программам;  4.1.2. 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образования.</t>
  </si>
  <si>
    <t>Доля детей в возрасте от 6 до 17 лет (включительно), охваченных всеми формами отдыха и оздоровления, от общей численности детей, нуждающихся в оздоровлении (%) &lt;2*&gt;</t>
  </si>
  <si>
    <t>Доля средств бюджета муниципального образования, выделяемых негосударственным организациям, в том числе социально ориентированным некоммерческим организациям, на предоставление услуг (работ), в общем объеме средств бюджета муниципального образования, выделяемых на предоставление услуг в сфере образования (%) &lt;3*&gt;</t>
  </si>
  <si>
    <t>1.1. Развитие системы дошкольного и общего образования; 1.2. Региональный проект "Учитель будущего"; 1.5. Обеспечение реализации основных и дополнительных общеобразовательных программ в образовательных организациях, расположенных на территории муниципального образования; 5.1. Оказание методической, консультационной и информационной поддержки негосударственным организациям, в том числе социально ориентированным некоммерческим организациям, оказывающим населению услуги в сфере образования и молодежной политики.</t>
  </si>
  <si>
    <t>Доля негосударственных, в том числе некоммерческих организаций, предоставляющих услуги в сфере образования, в общем числе организаций, предоставляющих услуги в сфере образования (%) &lt;4*&gt;</t>
  </si>
  <si>
    <t>Численность педагогических работников, участвующих в реализации образовательных программ, включающих основы финансовой грамотности (чел.) &lt;5*&gt;</t>
  </si>
  <si>
    <t>ФК</t>
  </si>
  <si>
    <t>Без финансирования</t>
  </si>
  <si>
    <t>Не оценивается</t>
  </si>
  <si>
    <t>Эффективность программы (%)</t>
  </si>
  <si>
    <t>2019-2021</t>
  </si>
  <si>
    <t xml:space="preserve">Исполнитель: </t>
  </si>
  <si>
    <t>А.В. Очнева 42 23 38</t>
  </si>
  <si>
    <t>Приложение 1</t>
  </si>
  <si>
    <t xml:space="preserve">Оценка эффективности и результативности реализации муниципальной программы 
«Развитие образования в городе Пыть-Яхе» 
за 2021 год
</t>
  </si>
  <si>
    <t>И.С. Черновая 46 40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</si>
</sst>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#,##0.0"/>
    <numFmt numFmtId="166" formatCode="0.0"/>
    <numFmt numFmtId="167" formatCode="0.000000"/>
  </numFmts>
  <fonts count="8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b/>
      <sz val="12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0" fontId="1" fillId="0" borderId="0"/>
    <xf numFmtId="0" fontId="5" fillId="0" borderId="0"/>
    <xf numFmtId="9" fontId="4" fillId="0" borderId="0" applyFont="0" applyFill="0" applyBorder="0" applyAlignment="0" applyProtection="0"/>
  </cellStyleXfs>
  <cellXfs count="107">
    <xf numFmtId="0" fontId="0" fillId="0" borderId="0" xfId="0"/>
    <xf numFmtId="0" fontId="6" fillId="0" borderId="0" xfId="0" applyFont="1" applyAlignment="1">
      <alignment horizontal="center" wrapText="1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166" fontId="6" fillId="0" borderId="1" xfId="0" applyNumberFormat="1" applyFont="1" applyBorder="1"/>
    <xf numFmtId="164" fontId="6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 wrapText="1"/>
    </xf>
    <xf numFmtId="0" fontId="6" fillId="0" borderId="0" xfId="0" applyFont="1" applyAlignment="1">
      <alignment wrapText="1"/>
    </xf>
    <xf numFmtId="166" fontId="6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166" fontId="6" fillId="0" borderId="0" xfId="0" applyNumberFormat="1" applyFont="1" applyFill="1"/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165" fontId="6" fillId="0" borderId="0" xfId="0" applyNumberFormat="1" applyFont="1" applyFill="1" applyAlignment="1">
      <alignment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right" wrapText="1"/>
    </xf>
    <xf numFmtId="0" fontId="6" fillId="0" borderId="0" xfId="0" applyFont="1"/>
    <xf numFmtId="166" fontId="6" fillId="0" borderId="0" xfId="0" applyNumberFormat="1" applyFont="1" applyFill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wrapText="1"/>
    </xf>
    <xf numFmtId="1" fontId="6" fillId="0" borderId="1" xfId="0" applyNumberFormat="1" applyFont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vertical="top" wrapText="1" shrinkToFit="1"/>
    </xf>
    <xf numFmtId="166" fontId="6" fillId="2" borderId="1" xfId="1" applyNumberFormat="1" applyFont="1" applyFill="1" applyBorder="1" applyAlignment="1">
      <alignment horizontal="center" vertical="top"/>
    </xf>
    <xf numFmtId="1" fontId="6" fillId="2" borderId="1" xfId="0" applyNumberFormat="1" applyFont="1" applyFill="1" applyBorder="1" applyAlignment="1">
      <alignment horizontal="center" vertical="top"/>
    </xf>
    <xf numFmtId="166" fontId="6" fillId="2" borderId="1" xfId="0" applyNumberFormat="1" applyFont="1" applyFill="1" applyBorder="1" applyAlignment="1">
      <alignment horizontal="center" vertical="top"/>
    </xf>
    <xf numFmtId="164" fontId="6" fillId="2" borderId="3" xfId="0" applyNumberFormat="1" applyFont="1" applyFill="1" applyBorder="1" applyAlignment="1">
      <alignment horizontal="center" vertical="top"/>
    </xf>
    <xf numFmtId="164" fontId="6" fillId="2" borderId="3" xfId="0" applyNumberFormat="1" applyFont="1" applyFill="1" applyBorder="1" applyAlignment="1">
      <alignment horizontal="center" vertical="top" wrapText="1"/>
    </xf>
    <xf numFmtId="0" fontId="6" fillId="2" borderId="0" xfId="0" applyFont="1" applyFill="1" applyAlignment="1">
      <alignment vertical="top" wrapText="1"/>
    </xf>
    <xf numFmtId="0" fontId="6" fillId="2" borderId="0" xfId="0" applyFont="1" applyFill="1" applyAlignment="1">
      <alignment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66" fontId="6" fillId="2" borderId="7" xfId="1" applyNumberFormat="1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165" fontId="6" fillId="2" borderId="1" xfId="0" applyNumberFormat="1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 shrinkToFit="1"/>
    </xf>
    <xf numFmtId="166" fontId="6" fillId="2" borderId="1" xfId="1" applyNumberFormat="1" applyFont="1" applyFill="1" applyBorder="1" applyAlignment="1">
      <alignment horizontal="center" vertical="top" wrapText="1"/>
    </xf>
    <xf numFmtId="1" fontId="6" fillId="2" borderId="3" xfId="0" applyNumberFormat="1" applyFont="1" applyFill="1" applyBorder="1" applyAlignment="1">
      <alignment horizontal="center" vertical="top"/>
    </xf>
    <xf numFmtId="166" fontId="6" fillId="2" borderId="1" xfId="0" applyNumberFormat="1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167" fontId="6" fillId="2" borderId="1" xfId="0" applyNumberFormat="1" applyFont="1" applyFill="1" applyBorder="1" applyAlignment="1">
      <alignment horizontal="center" vertical="top"/>
    </xf>
    <xf numFmtId="165" fontId="6" fillId="0" borderId="2" xfId="0" applyNumberFormat="1" applyFont="1" applyFill="1" applyBorder="1" applyAlignment="1">
      <alignment horizontal="center" vertical="top"/>
    </xf>
    <xf numFmtId="166" fontId="6" fillId="2" borderId="3" xfId="1" applyNumberFormat="1" applyFont="1" applyFill="1" applyBorder="1" applyAlignment="1">
      <alignment horizontal="center" vertical="top"/>
    </xf>
    <xf numFmtId="166" fontId="6" fillId="2" borderId="3" xfId="0" applyNumberFormat="1" applyFont="1" applyFill="1" applyBorder="1" applyAlignment="1">
      <alignment horizontal="center" vertical="top"/>
    </xf>
    <xf numFmtId="165" fontId="6" fillId="0" borderId="1" xfId="0" applyNumberFormat="1" applyFont="1" applyFill="1" applyBorder="1" applyAlignment="1">
      <alignment vertical="top"/>
    </xf>
    <xf numFmtId="164" fontId="6" fillId="2" borderId="3" xfId="0" applyNumberFormat="1" applyFont="1" applyFill="1" applyBorder="1" applyAlignment="1">
      <alignment vertical="top"/>
    </xf>
    <xf numFmtId="0" fontId="6" fillId="2" borderId="2" xfId="0" applyFont="1" applyFill="1" applyBorder="1" applyAlignment="1">
      <alignment horizontal="center" vertical="top"/>
    </xf>
    <xf numFmtId="166" fontId="6" fillId="2" borderId="2" xfId="1" applyNumberFormat="1" applyFont="1" applyFill="1" applyBorder="1" applyAlignment="1">
      <alignment horizontal="center" vertical="top"/>
    </xf>
    <xf numFmtId="166" fontId="6" fillId="2" borderId="2" xfId="0" applyNumberFormat="1" applyFont="1" applyFill="1" applyBorder="1" applyAlignment="1">
      <alignment horizontal="center" vertical="top"/>
    </xf>
    <xf numFmtId="164" fontId="6" fillId="2" borderId="1" xfId="0" applyNumberFormat="1" applyFont="1" applyFill="1" applyBorder="1" applyAlignment="1">
      <alignment horizontal="center" vertical="top" wrapText="1"/>
    </xf>
    <xf numFmtId="2" fontId="6" fillId="2" borderId="2" xfId="0" applyNumberFormat="1" applyFont="1" applyFill="1" applyBorder="1" applyAlignment="1">
      <alignment horizontal="center" vertical="top"/>
    </xf>
    <xf numFmtId="2" fontId="6" fillId="2" borderId="2" xfId="1" applyNumberFormat="1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left" vertical="top" wrapText="1" shrinkToFit="1"/>
    </xf>
    <xf numFmtId="165" fontId="6" fillId="2" borderId="0" xfId="0" applyNumberFormat="1" applyFont="1" applyFill="1" applyAlignment="1">
      <alignment vertical="top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/>
    </xf>
    <xf numFmtId="166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>
      <alignment vertical="top"/>
    </xf>
    <xf numFmtId="164" fontId="7" fillId="2" borderId="1" xfId="0" applyNumberFormat="1" applyFont="1" applyFill="1" applyBorder="1" applyAlignment="1">
      <alignment horizontal="center" vertical="top"/>
    </xf>
    <xf numFmtId="164" fontId="6" fillId="0" borderId="0" xfId="1" applyNumberFormat="1" applyFont="1" applyAlignment="1">
      <alignment wrapText="1"/>
    </xf>
    <xf numFmtId="164" fontId="6" fillId="0" borderId="0" xfId="0" applyNumberFormat="1" applyFont="1" applyAlignment="1">
      <alignment vertical="center" wrapText="1"/>
    </xf>
    <xf numFmtId="0" fontId="6" fillId="0" borderId="0" xfId="0" applyFont="1" applyFill="1" applyAlignment="1">
      <alignment horizontal="left"/>
    </xf>
    <xf numFmtId="165" fontId="6" fillId="0" borderId="0" xfId="0" applyNumberFormat="1" applyFont="1" applyAlignment="1">
      <alignment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165" fontId="6" fillId="0" borderId="3" xfId="0" applyNumberFormat="1" applyFont="1" applyFill="1" applyBorder="1" applyAlignment="1">
      <alignment horizontal="center" vertical="top"/>
    </xf>
    <xf numFmtId="165" fontId="6" fillId="0" borderId="2" xfId="0" applyNumberFormat="1" applyFont="1" applyFill="1" applyBorder="1" applyAlignment="1">
      <alignment horizontal="center" vertical="top"/>
    </xf>
    <xf numFmtId="165" fontId="6" fillId="0" borderId="5" xfId="0" applyNumberFormat="1" applyFont="1" applyFill="1" applyBorder="1" applyAlignment="1">
      <alignment horizontal="center" vertical="top"/>
    </xf>
    <xf numFmtId="165" fontId="6" fillId="0" borderId="6" xfId="0" applyNumberFormat="1" applyFont="1" applyFill="1" applyBorder="1" applyAlignment="1">
      <alignment horizontal="center" vertical="top"/>
    </xf>
    <xf numFmtId="165" fontId="6" fillId="0" borderId="7" xfId="0" applyNumberFormat="1" applyFont="1" applyFill="1" applyBorder="1" applyAlignment="1">
      <alignment horizontal="center" vertical="top"/>
    </xf>
    <xf numFmtId="4" fontId="6" fillId="0" borderId="5" xfId="0" applyNumberFormat="1" applyFont="1" applyFill="1" applyBorder="1" applyAlignment="1">
      <alignment horizontal="center" vertical="top"/>
    </xf>
    <xf numFmtId="4" fontId="6" fillId="0" borderId="6" xfId="0" applyNumberFormat="1" applyFont="1" applyFill="1" applyBorder="1" applyAlignment="1">
      <alignment horizontal="center" vertical="top"/>
    </xf>
    <xf numFmtId="4" fontId="6" fillId="0" borderId="7" xfId="0" applyNumberFormat="1" applyFont="1" applyFill="1" applyBorder="1" applyAlignment="1">
      <alignment horizontal="center" vertical="top"/>
    </xf>
    <xf numFmtId="165" fontId="6" fillId="0" borderId="1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top"/>
    </xf>
    <xf numFmtId="164" fontId="6" fillId="2" borderId="2" xfId="0" applyNumberFormat="1" applyFont="1" applyFill="1" applyBorder="1" applyAlignment="1">
      <alignment horizontal="center" vertical="top"/>
    </xf>
    <xf numFmtId="16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6" fillId="2" borderId="5" xfId="0" applyFont="1" applyFill="1" applyBorder="1" applyAlignment="1">
      <alignment vertical="top"/>
    </xf>
    <xf numFmtId="0" fontId="6" fillId="2" borderId="6" xfId="0" applyFont="1" applyFill="1" applyBorder="1" applyAlignment="1">
      <alignment vertical="top"/>
    </xf>
    <xf numFmtId="0" fontId="6" fillId="2" borderId="7" xfId="0" applyFont="1" applyFill="1" applyBorder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</cellXfs>
  <cellStyles count="5">
    <cellStyle name="Обычный" xfId="0" builtinId="0"/>
    <cellStyle name="Обычный 2" xfId="2"/>
    <cellStyle name="Обычный 2 2" xfId="3"/>
    <cellStyle name="Процентный" xfId="1" builtinId="5"/>
    <cellStyle name="Процентн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abSelected="1" view="pageBreakPreview" zoomScale="60" zoomScaleNormal="80" workbookViewId="0">
      <pane xSplit="2" ySplit="8" topLeftCell="C21" activePane="bottomRight" state="frozen"/>
      <selection pane="topRight" activeCell="C1" sqref="C1"/>
      <selection pane="bottomLeft" activeCell="A9" sqref="A9"/>
      <selection pane="bottomRight" activeCell="C45" sqref="C45"/>
    </sheetView>
  </sheetViews>
  <sheetFormatPr defaultColWidth="9.140625" defaultRowHeight="15.75" x14ac:dyDescent="0.25"/>
  <cols>
    <col min="1" max="1" width="5.5703125" style="6" customWidth="1"/>
    <col min="2" max="2" width="47.5703125" style="7" customWidth="1"/>
    <col min="3" max="3" width="43.85546875" style="8" customWidth="1"/>
    <col min="4" max="4" width="12.85546875" style="9" customWidth="1"/>
    <col min="5" max="5" width="11.5703125" style="10" customWidth="1"/>
    <col min="6" max="6" width="11.85546875" style="11" customWidth="1"/>
    <col min="7" max="7" width="10" style="12" customWidth="1"/>
    <col min="8" max="8" width="11.85546875" style="13" customWidth="1"/>
    <col min="9" max="9" width="13.42578125" style="14" customWidth="1"/>
    <col min="10" max="10" width="13.7109375" style="14" customWidth="1"/>
    <col min="11" max="11" width="11.42578125" style="8" customWidth="1"/>
    <col min="12" max="12" width="13.140625" style="8" customWidth="1"/>
    <col min="13" max="13" width="11" style="15" customWidth="1"/>
    <col min="14" max="14" width="14.5703125" style="16" customWidth="1"/>
    <col min="15" max="15" width="17.28515625" style="5" customWidth="1"/>
    <col min="16" max="16" width="10" style="8" bestFit="1" customWidth="1"/>
    <col min="17" max="17" width="9.140625" style="8"/>
    <col min="18" max="16384" width="9.140625" style="17"/>
  </cols>
  <sheetData>
    <row r="1" spans="1:17" x14ac:dyDescent="0.25">
      <c r="O1" s="5" t="s">
        <v>51</v>
      </c>
    </row>
    <row r="3" spans="1:17" ht="64.150000000000006" customHeight="1" x14ac:dyDescent="0.25">
      <c r="A3" s="96" t="s">
        <v>52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</row>
    <row r="4" spans="1:17" x14ac:dyDescent="0.25">
      <c r="B4" s="1"/>
      <c r="C4" s="1"/>
      <c r="E4" s="1"/>
      <c r="F4" s="18"/>
      <c r="G4" s="19"/>
      <c r="H4" s="19"/>
      <c r="I4" s="19"/>
      <c r="J4" s="19"/>
      <c r="K4" s="1"/>
      <c r="L4" s="1"/>
      <c r="M4" s="1"/>
      <c r="N4" s="1"/>
    </row>
    <row r="5" spans="1:17" ht="47.25" customHeight="1" x14ac:dyDescent="0.25">
      <c r="A5" s="101" t="s">
        <v>0</v>
      </c>
      <c r="B5" s="102" t="s">
        <v>22</v>
      </c>
      <c r="C5" s="100" t="s">
        <v>23</v>
      </c>
      <c r="D5" s="105" t="s">
        <v>24</v>
      </c>
      <c r="E5" s="100" t="s">
        <v>2</v>
      </c>
      <c r="F5" s="106" t="s">
        <v>3</v>
      </c>
      <c r="G5" s="106"/>
      <c r="H5" s="102" t="s">
        <v>25</v>
      </c>
      <c r="I5" s="88" t="s">
        <v>1</v>
      </c>
      <c r="J5" s="88"/>
      <c r="K5" s="100" t="s">
        <v>7</v>
      </c>
      <c r="L5" s="100"/>
      <c r="M5" s="100"/>
      <c r="N5" s="100"/>
      <c r="O5" s="100"/>
    </row>
    <row r="6" spans="1:17" ht="40.5" customHeight="1" x14ac:dyDescent="0.25">
      <c r="A6" s="101"/>
      <c r="B6" s="103"/>
      <c r="C6" s="100"/>
      <c r="D6" s="105"/>
      <c r="E6" s="100"/>
      <c r="F6" s="91" t="s">
        <v>4</v>
      </c>
      <c r="G6" s="92" t="s">
        <v>5</v>
      </c>
      <c r="H6" s="103"/>
      <c r="I6" s="88" t="s">
        <v>6</v>
      </c>
      <c r="J6" s="88" t="s">
        <v>16</v>
      </c>
      <c r="K6" s="100" t="s">
        <v>8</v>
      </c>
      <c r="L6" s="100"/>
      <c r="M6" s="100" t="s">
        <v>10</v>
      </c>
      <c r="N6" s="100"/>
      <c r="O6" s="93" t="s">
        <v>13</v>
      </c>
    </row>
    <row r="7" spans="1:17" ht="76.900000000000006" customHeight="1" x14ac:dyDescent="0.25">
      <c r="A7" s="101"/>
      <c r="B7" s="104"/>
      <c r="C7" s="100"/>
      <c r="D7" s="105"/>
      <c r="E7" s="100"/>
      <c r="F7" s="91"/>
      <c r="G7" s="92"/>
      <c r="H7" s="104"/>
      <c r="I7" s="88"/>
      <c r="J7" s="88"/>
      <c r="K7" s="20" t="s">
        <v>9</v>
      </c>
      <c r="L7" s="20" t="s">
        <v>18</v>
      </c>
      <c r="M7" s="20" t="s">
        <v>11</v>
      </c>
      <c r="N7" s="20" t="s">
        <v>12</v>
      </c>
      <c r="O7" s="94"/>
    </row>
    <row r="8" spans="1:17" s="29" customFormat="1" x14ac:dyDescent="0.25">
      <c r="A8" s="21">
        <v>1</v>
      </c>
      <c r="B8" s="22">
        <v>2</v>
      </c>
      <c r="C8" s="3">
        <v>3</v>
      </c>
      <c r="D8" s="23">
        <v>4</v>
      </c>
      <c r="E8" s="21">
        <v>5</v>
      </c>
      <c r="F8" s="24">
        <v>6</v>
      </c>
      <c r="G8" s="25">
        <v>7</v>
      </c>
      <c r="H8" s="26">
        <v>8</v>
      </c>
      <c r="I8" s="27">
        <v>9</v>
      </c>
      <c r="J8" s="27">
        <v>10</v>
      </c>
      <c r="K8" s="3">
        <v>11</v>
      </c>
      <c r="L8" s="3">
        <v>12</v>
      </c>
      <c r="M8" s="21">
        <v>13</v>
      </c>
      <c r="N8" s="3">
        <v>14</v>
      </c>
      <c r="O8" s="28">
        <v>15</v>
      </c>
      <c r="P8" s="1"/>
      <c r="Q8" s="1"/>
    </row>
    <row r="9" spans="1:17" s="39" customFormat="1" ht="89.25" customHeight="1" x14ac:dyDescent="0.25">
      <c r="A9" s="30">
        <v>1</v>
      </c>
      <c r="B9" s="31" t="s">
        <v>26</v>
      </c>
      <c r="C9" s="32" t="s">
        <v>27</v>
      </c>
      <c r="D9" s="33">
        <v>6.9</v>
      </c>
      <c r="E9" s="34">
        <v>2021</v>
      </c>
      <c r="F9" s="34">
        <v>9</v>
      </c>
      <c r="G9" s="34">
        <v>25.6</v>
      </c>
      <c r="H9" s="35">
        <v>40</v>
      </c>
      <c r="I9" s="82" t="s">
        <v>45</v>
      </c>
      <c r="J9" s="83"/>
      <c r="K9" s="84"/>
      <c r="L9" s="89"/>
      <c r="M9" s="36">
        <f>G9/F9</f>
        <v>2.8444444444444446</v>
      </c>
      <c r="N9" s="37"/>
      <c r="O9" s="37" t="s">
        <v>46</v>
      </c>
      <c r="P9" s="38"/>
      <c r="Q9" s="38"/>
    </row>
    <row r="10" spans="1:17" s="39" customFormat="1" ht="66" customHeight="1" x14ac:dyDescent="0.25">
      <c r="A10" s="40">
        <v>2</v>
      </c>
      <c r="B10" s="31" t="s">
        <v>19</v>
      </c>
      <c r="C10" s="41" t="s">
        <v>28</v>
      </c>
      <c r="D10" s="42">
        <v>71.8</v>
      </c>
      <c r="E10" s="34">
        <v>2021</v>
      </c>
      <c r="F10" s="35">
        <v>100</v>
      </c>
      <c r="G10" s="35">
        <v>100</v>
      </c>
      <c r="H10" s="35">
        <v>100</v>
      </c>
      <c r="I10" s="85" t="s">
        <v>45</v>
      </c>
      <c r="J10" s="86"/>
      <c r="K10" s="87"/>
      <c r="L10" s="95"/>
      <c r="M10" s="36">
        <f t="shared" ref="M10" si="0">G10/F10</f>
        <v>1</v>
      </c>
      <c r="N10" s="37"/>
      <c r="O10" s="37" t="s">
        <v>46</v>
      </c>
      <c r="P10" s="38"/>
      <c r="Q10" s="38"/>
    </row>
    <row r="11" spans="1:17" s="38" customFormat="1" ht="37.5" customHeight="1" x14ac:dyDescent="0.25">
      <c r="A11" s="43">
        <v>3</v>
      </c>
      <c r="B11" s="44" t="s">
        <v>29</v>
      </c>
      <c r="C11" s="45" t="s">
        <v>30</v>
      </c>
      <c r="D11" s="46">
        <v>96.4</v>
      </c>
      <c r="E11" s="47">
        <v>2021</v>
      </c>
      <c r="F11" s="48">
        <v>80</v>
      </c>
      <c r="G11" s="48">
        <v>80.099999999999994</v>
      </c>
      <c r="H11" s="48">
        <v>100</v>
      </c>
      <c r="I11" s="49">
        <v>45467.8</v>
      </c>
      <c r="J11" s="49">
        <v>43044.5</v>
      </c>
      <c r="K11" s="36">
        <f t="shared" ref="K11:K17" si="1">J11/I11</f>
        <v>0.94670294142228117</v>
      </c>
      <c r="L11" s="95"/>
      <c r="M11" s="36">
        <f>G11/F11</f>
        <v>1.00125</v>
      </c>
      <c r="N11" s="37"/>
      <c r="O11" s="37">
        <f>M11/K11</f>
        <v>1.05761792447351</v>
      </c>
    </row>
    <row r="12" spans="1:17" s="39" customFormat="1" ht="251.25" customHeight="1" x14ac:dyDescent="0.25">
      <c r="A12" s="50">
        <v>4</v>
      </c>
      <c r="B12" s="31" t="s">
        <v>31</v>
      </c>
      <c r="C12" s="45" t="s">
        <v>32</v>
      </c>
      <c r="D12" s="35">
        <v>0</v>
      </c>
      <c r="E12" s="47">
        <v>2021</v>
      </c>
      <c r="F12" s="51">
        <v>1.0652999999999999E-2</v>
      </c>
      <c r="G12" s="51">
        <v>1.0658000000000001E-2</v>
      </c>
      <c r="H12" s="51">
        <v>1.0878000000000001E-2</v>
      </c>
      <c r="I12" s="52">
        <f>0+78.1+5361</f>
        <v>5439.1</v>
      </c>
      <c r="J12" s="52">
        <f>70.13+5360.7</f>
        <v>5430.83</v>
      </c>
      <c r="K12" s="36">
        <f t="shared" si="1"/>
        <v>0.99847952786306549</v>
      </c>
      <c r="L12" s="95"/>
      <c r="M12" s="36">
        <f>G12/F12</f>
        <v>1.0004693513564256</v>
      </c>
      <c r="N12" s="37"/>
      <c r="O12" s="37">
        <f>M12/K12</f>
        <v>1.0019928535716889</v>
      </c>
      <c r="P12" s="38"/>
      <c r="Q12" s="38"/>
    </row>
    <row r="13" spans="1:17" s="39" customFormat="1" ht="126" customHeight="1" x14ac:dyDescent="0.25">
      <c r="A13" s="50">
        <v>5</v>
      </c>
      <c r="B13" s="44" t="s">
        <v>33</v>
      </c>
      <c r="C13" s="32" t="s">
        <v>34</v>
      </c>
      <c r="D13" s="53">
        <v>88</v>
      </c>
      <c r="E13" s="47">
        <v>2021</v>
      </c>
      <c r="F13" s="54">
        <v>95.6</v>
      </c>
      <c r="G13" s="54">
        <v>97.4</v>
      </c>
      <c r="H13" s="54">
        <v>95.6</v>
      </c>
      <c r="I13" s="55">
        <f>19632.6+125340.6</f>
        <v>144973.20000000001</v>
      </c>
      <c r="J13" s="55">
        <f>19459.98+118357.43-88.9</f>
        <v>137728.51</v>
      </c>
      <c r="K13" s="56">
        <f t="shared" si="1"/>
        <v>0.95002738437173218</v>
      </c>
      <c r="L13" s="95"/>
      <c r="M13" s="36">
        <f>G13/F13</f>
        <v>1.0188284518828452</v>
      </c>
      <c r="N13" s="37"/>
      <c r="O13" s="37">
        <f>M13/K13</f>
        <v>1.0724200887710329</v>
      </c>
      <c r="P13" s="38"/>
      <c r="Q13" s="38"/>
    </row>
    <row r="14" spans="1:17" s="39" customFormat="1" ht="109.5" customHeight="1" x14ac:dyDescent="0.25">
      <c r="A14" s="30">
        <v>6</v>
      </c>
      <c r="B14" s="44" t="s">
        <v>35</v>
      </c>
      <c r="C14" s="32" t="s">
        <v>36</v>
      </c>
      <c r="D14" s="33">
        <v>0</v>
      </c>
      <c r="E14" s="47">
        <v>2021</v>
      </c>
      <c r="F14" s="33">
        <v>0</v>
      </c>
      <c r="G14" s="33">
        <v>0</v>
      </c>
      <c r="H14" s="33">
        <v>20</v>
      </c>
      <c r="I14" s="55">
        <f>637.9+0+0</f>
        <v>637.9</v>
      </c>
      <c r="J14" s="55">
        <v>637.9</v>
      </c>
      <c r="K14" s="56">
        <f t="shared" si="1"/>
        <v>1</v>
      </c>
      <c r="L14" s="95"/>
      <c r="M14" s="36">
        <v>1</v>
      </c>
      <c r="N14" s="37"/>
      <c r="O14" s="37">
        <f t="shared" ref="O14" si="2">M14/K14</f>
        <v>1</v>
      </c>
      <c r="P14" s="38"/>
      <c r="Q14" s="38"/>
    </row>
    <row r="15" spans="1:17" s="39" customFormat="1" ht="348.75" customHeight="1" x14ac:dyDescent="0.25">
      <c r="A15" s="57">
        <v>7</v>
      </c>
      <c r="B15" s="31" t="s">
        <v>37</v>
      </c>
      <c r="C15" s="45" t="s">
        <v>38</v>
      </c>
      <c r="D15" s="58">
        <v>23.7</v>
      </c>
      <c r="E15" s="47">
        <v>2021</v>
      </c>
      <c r="F15" s="59">
        <v>24.4</v>
      </c>
      <c r="G15" s="35">
        <v>37.1</v>
      </c>
      <c r="H15" s="35">
        <v>26.7</v>
      </c>
      <c r="I15" s="49">
        <f>35394.3+61931.6+64058.4+25872</f>
        <v>187256.3</v>
      </c>
      <c r="J15" s="49">
        <f>33650.87+58835.65+59093+25187.42</f>
        <v>176766.94</v>
      </c>
      <c r="K15" s="36">
        <f t="shared" si="1"/>
        <v>0.94398394072722791</v>
      </c>
      <c r="L15" s="95"/>
      <c r="M15" s="36">
        <f t="shared" ref="M15" si="3">G15/F15</f>
        <v>1.5204918032786887</v>
      </c>
      <c r="N15" s="37"/>
      <c r="O15" s="60">
        <f>M15/K15</f>
        <v>1.6107178710130701</v>
      </c>
      <c r="P15" s="38"/>
      <c r="Q15" s="38"/>
    </row>
    <row r="16" spans="1:17" s="39" customFormat="1" ht="105" customHeight="1" x14ac:dyDescent="0.25">
      <c r="A16" s="57">
        <v>8</v>
      </c>
      <c r="B16" s="31" t="s">
        <v>39</v>
      </c>
      <c r="C16" s="45" t="s">
        <v>20</v>
      </c>
      <c r="D16" s="58">
        <v>96.5</v>
      </c>
      <c r="E16" s="47">
        <v>2021</v>
      </c>
      <c r="F16" s="59">
        <v>100</v>
      </c>
      <c r="G16" s="58">
        <v>100</v>
      </c>
      <c r="H16" s="59">
        <v>100</v>
      </c>
      <c r="I16" s="49">
        <f>9891.9+4442</f>
        <v>14333.9</v>
      </c>
      <c r="J16" s="49">
        <f>4441.93+9891.6</f>
        <v>14333.53</v>
      </c>
      <c r="K16" s="36">
        <f t="shared" si="1"/>
        <v>0.99997418706702301</v>
      </c>
      <c r="L16" s="95"/>
      <c r="M16" s="36">
        <f>G16/F16</f>
        <v>1</v>
      </c>
      <c r="N16" s="37"/>
      <c r="O16" s="60">
        <f>M16/K16</f>
        <v>1.0000258135993016</v>
      </c>
      <c r="P16" s="38"/>
      <c r="Q16" s="38"/>
    </row>
    <row r="17" spans="1:18" s="39" customFormat="1" ht="127.5" customHeight="1" x14ac:dyDescent="0.25">
      <c r="A17" s="57">
        <v>9</v>
      </c>
      <c r="B17" s="44" t="s">
        <v>40</v>
      </c>
      <c r="C17" s="78" t="s">
        <v>41</v>
      </c>
      <c r="D17" s="58">
        <v>10</v>
      </c>
      <c r="E17" s="47">
        <v>2021</v>
      </c>
      <c r="F17" s="58">
        <v>1.5</v>
      </c>
      <c r="G17" s="61">
        <v>0.74</v>
      </c>
      <c r="H17" s="59">
        <v>1.5</v>
      </c>
      <c r="I17" s="80">
        <f>379.8+0+1630314.2</f>
        <v>1630694</v>
      </c>
      <c r="J17" s="80">
        <f>1617480.8+353.9</f>
        <v>1617834.7</v>
      </c>
      <c r="K17" s="89">
        <f t="shared" si="1"/>
        <v>0.99211421640111508</v>
      </c>
      <c r="L17" s="95"/>
      <c r="M17" s="36">
        <f>G17/F17</f>
        <v>0.49333333333333335</v>
      </c>
      <c r="N17" s="37"/>
      <c r="O17" s="37">
        <f>M17/K17</f>
        <v>0.49725457530776579</v>
      </c>
      <c r="P17" s="38"/>
      <c r="Q17" s="38"/>
    </row>
    <row r="18" spans="1:18" s="39" customFormat="1" ht="102" customHeight="1" x14ac:dyDescent="0.25">
      <c r="A18" s="57">
        <v>10</v>
      </c>
      <c r="B18" s="44" t="s">
        <v>42</v>
      </c>
      <c r="C18" s="79"/>
      <c r="D18" s="62">
        <v>4.33</v>
      </c>
      <c r="E18" s="47">
        <v>2021</v>
      </c>
      <c r="F18" s="59">
        <v>5.9</v>
      </c>
      <c r="G18" s="59">
        <v>5.6</v>
      </c>
      <c r="H18" s="61">
        <v>11.8</v>
      </c>
      <c r="I18" s="81"/>
      <c r="J18" s="81"/>
      <c r="K18" s="90"/>
      <c r="L18" s="95"/>
      <c r="M18" s="36">
        <f>G18/F18</f>
        <v>0.94915254237288127</v>
      </c>
      <c r="N18" s="60"/>
      <c r="O18" s="37">
        <f>M18/K17</f>
        <v>0.95669684667549981</v>
      </c>
      <c r="P18" s="38"/>
      <c r="Q18" s="38"/>
    </row>
    <row r="19" spans="1:18" s="39" customFormat="1" ht="46.9" customHeight="1" x14ac:dyDescent="0.25">
      <c r="A19" s="57">
        <v>11</v>
      </c>
      <c r="B19" s="31" t="s">
        <v>43</v>
      </c>
      <c r="C19" s="63" t="s">
        <v>21</v>
      </c>
      <c r="D19" s="58">
        <v>0</v>
      </c>
      <c r="E19" s="47">
        <v>2021</v>
      </c>
      <c r="F19" s="59">
        <v>3500</v>
      </c>
      <c r="G19" s="59">
        <v>96</v>
      </c>
      <c r="H19" s="59">
        <v>4000</v>
      </c>
      <c r="I19" s="82" t="s">
        <v>45</v>
      </c>
      <c r="J19" s="83"/>
      <c r="K19" s="84"/>
      <c r="L19" s="95"/>
      <c r="M19" s="36">
        <f>G19/F19</f>
        <v>2.7428571428571427E-2</v>
      </c>
      <c r="N19" s="60"/>
      <c r="O19" s="37" t="s">
        <v>46</v>
      </c>
      <c r="P19" s="38"/>
      <c r="Q19" s="38"/>
      <c r="R19" s="64"/>
    </row>
    <row r="20" spans="1:18" s="72" customFormat="1" x14ac:dyDescent="0.25">
      <c r="A20" s="65"/>
      <c r="B20" s="66" t="s">
        <v>15</v>
      </c>
      <c r="C20" s="67"/>
      <c r="D20" s="68" t="s">
        <v>17</v>
      </c>
      <c r="E20" s="65" t="s">
        <v>17</v>
      </c>
      <c r="F20" s="68" t="s">
        <v>17</v>
      </c>
      <c r="G20" s="69" t="s">
        <v>17</v>
      </c>
      <c r="H20" s="65" t="s">
        <v>17</v>
      </c>
      <c r="I20" s="70">
        <f>SUM(I9:I19)</f>
        <v>2028802.2</v>
      </c>
      <c r="J20" s="70">
        <f>SUM(J9:J19)</f>
        <v>1995776.9100000001</v>
      </c>
      <c r="K20" s="69">
        <f>J20/I20</f>
        <v>0.98372177928434823</v>
      </c>
      <c r="L20" s="69"/>
      <c r="M20" s="69">
        <f>AVERAGE(M9:M19)</f>
        <v>1.0777634998270171</v>
      </c>
      <c r="N20" s="69"/>
      <c r="O20" s="69"/>
      <c r="P20" s="71"/>
      <c r="Q20" s="71"/>
    </row>
    <row r="21" spans="1:18" s="39" customFormat="1" x14ac:dyDescent="0.25">
      <c r="A21" s="97" t="s">
        <v>14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9"/>
      <c r="O21" s="73">
        <f>(O11+O12+O13+O15+O16+O17+O18+O14)/8</f>
        <v>1.0245907466764836</v>
      </c>
      <c r="P21" s="38"/>
      <c r="Q21" s="38"/>
    </row>
    <row r="22" spans="1:18" x14ac:dyDescent="0.25">
      <c r="A22" s="17"/>
      <c r="B22" s="17"/>
      <c r="K22" s="74"/>
      <c r="M22" s="75"/>
      <c r="N22" s="75"/>
    </row>
    <row r="23" spans="1:18" x14ac:dyDescent="0.25">
      <c r="A23" s="17"/>
      <c r="B23" s="2" t="s">
        <v>47</v>
      </c>
      <c r="C23" s="3">
        <v>2019</v>
      </c>
      <c r="D23" s="4">
        <v>93</v>
      </c>
      <c r="K23" s="74"/>
      <c r="M23" s="75"/>
      <c r="N23" s="75"/>
    </row>
    <row r="24" spans="1:18" x14ac:dyDescent="0.25">
      <c r="A24" s="17"/>
      <c r="B24" s="2" t="s">
        <v>47</v>
      </c>
      <c r="C24" s="3">
        <v>2020</v>
      </c>
      <c r="D24" s="4">
        <v>113.5</v>
      </c>
      <c r="K24" s="74"/>
      <c r="M24" s="75"/>
      <c r="N24" s="75"/>
    </row>
    <row r="25" spans="1:18" x14ac:dyDescent="0.25">
      <c r="A25" s="17"/>
      <c r="B25" s="2" t="s">
        <v>47</v>
      </c>
      <c r="C25" s="3">
        <v>2021</v>
      </c>
      <c r="D25" s="4">
        <f>O21*100</f>
        <v>102.45907466764837</v>
      </c>
      <c r="K25" s="74"/>
      <c r="M25" s="75"/>
      <c r="N25" s="75"/>
    </row>
    <row r="26" spans="1:18" x14ac:dyDescent="0.25">
      <c r="A26" s="17"/>
      <c r="B26" s="2" t="s">
        <v>47</v>
      </c>
      <c r="C26" s="3" t="s">
        <v>48</v>
      </c>
      <c r="D26" s="4">
        <f>(D23+D24+D25)/3</f>
        <v>102.98635822254944</v>
      </c>
      <c r="K26" s="74"/>
      <c r="M26" s="75"/>
      <c r="N26" s="75"/>
    </row>
    <row r="27" spans="1:18" x14ac:dyDescent="0.25">
      <c r="A27" s="17"/>
      <c r="B27" s="17"/>
      <c r="K27" s="74"/>
      <c r="M27" s="75"/>
      <c r="N27" s="75"/>
    </row>
    <row r="28" spans="1:18" x14ac:dyDescent="0.25">
      <c r="A28" s="76"/>
      <c r="B28" s="7" t="s">
        <v>49</v>
      </c>
      <c r="K28" s="77"/>
    </row>
    <row r="29" spans="1:18" x14ac:dyDescent="0.25">
      <c r="B29" s="7" t="s">
        <v>50</v>
      </c>
    </row>
    <row r="30" spans="1:18" x14ac:dyDescent="0.25">
      <c r="B30" s="7" t="s">
        <v>53</v>
      </c>
    </row>
    <row r="31" spans="1:18" x14ac:dyDescent="0.25">
      <c r="I31" s="14">
        <v>74568.7</v>
      </c>
      <c r="J31" s="14">
        <v>80932.2</v>
      </c>
    </row>
    <row r="32" spans="1:18" x14ac:dyDescent="0.25">
      <c r="I32" s="14">
        <v>45000</v>
      </c>
    </row>
    <row r="33" spans="8:10" x14ac:dyDescent="0.25">
      <c r="I33" s="14">
        <v>5000</v>
      </c>
    </row>
    <row r="34" spans="8:10" x14ac:dyDescent="0.25">
      <c r="H34" s="13" t="s">
        <v>44</v>
      </c>
      <c r="I34" s="14">
        <f>I20-I31+I32+I33</f>
        <v>2004233.5</v>
      </c>
      <c r="J34" s="14">
        <f>J20-J31+J32+J33</f>
        <v>1914844.7100000002</v>
      </c>
    </row>
  </sheetData>
  <mergeCells count="26">
    <mergeCell ref="I19:K19"/>
    <mergeCell ref="O6:O7"/>
    <mergeCell ref="L9:L19"/>
    <mergeCell ref="A3:O3"/>
    <mergeCell ref="A21:N21"/>
    <mergeCell ref="C5:C7"/>
    <mergeCell ref="A5:A7"/>
    <mergeCell ref="K5:O5"/>
    <mergeCell ref="K6:L6"/>
    <mergeCell ref="H5:H7"/>
    <mergeCell ref="D5:D7"/>
    <mergeCell ref="F5:G5"/>
    <mergeCell ref="I5:J5"/>
    <mergeCell ref="E5:E7"/>
    <mergeCell ref="M6:N6"/>
    <mergeCell ref="B5:B7"/>
    <mergeCell ref="I6:I7"/>
    <mergeCell ref="K17:K18"/>
    <mergeCell ref="J6:J7"/>
    <mergeCell ref="F6:F7"/>
    <mergeCell ref="G6:G7"/>
    <mergeCell ref="C17:C18"/>
    <mergeCell ref="I17:I18"/>
    <mergeCell ref="J17:J18"/>
    <mergeCell ref="I9:K9"/>
    <mergeCell ref="I10:K10"/>
  </mergeCells>
  <phoneticPr fontId="2" type="noConversion"/>
  <pageMargins left="0.70866141732283472" right="0.31496062992125984" top="0" bottom="0" header="0.31496062992125984" footer="0.31496062992125984"/>
  <pageSetup paperSize="9" scale="53" orientation="landscape" r:id="rId1"/>
  <rowBreaks count="1" manualBreakCount="1">
    <brk id="1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Фатхиева</dc:creator>
  <cp:lastModifiedBy>Ирина Черновая</cp:lastModifiedBy>
  <cp:lastPrinted>2022-02-24T07:50:25Z</cp:lastPrinted>
  <dcterms:created xsi:type="dcterms:W3CDTF">2017-01-10T06:16:53Z</dcterms:created>
  <dcterms:modified xsi:type="dcterms:W3CDTF">2022-03-17T06:58:53Z</dcterms:modified>
</cp:coreProperties>
</file>