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Отчет " sheetId="2" r:id="rId1"/>
  </sheets>
  <definedNames>
    <definedName name="_Date_">#REF!</definedName>
    <definedName name="_Otchet_Period_Source__AT_ObjectName">#REF!</definedName>
    <definedName name="_xlnm._FilterDatabase" localSheetId="0" hidden="1">'Отчет '!$B$34:$K$591</definedName>
    <definedName name="_xlnm.Print_Titles" localSheetId="0">'Отчет '!$33:$34</definedName>
  </definedNames>
  <calcPr calcId="152511"/>
</workbook>
</file>

<file path=xl/calcChain.xml><?xml version="1.0" encoding="utf-8"?>
<calcChain xmlns="http://schemas.openxmlformats.org/spreadsheetml/2006/main">
  <c r="I587" i="2" l="1"/>
  <c r="J589" i="2"/>
  <c r="K589" i="2"/>
  <c r="J590" i="2"/>
  <c r="J591" i="2"/>
  <c r="K591" i="2"/>
  <c r="K585" i="2"/>
  <c r="J585" i="2"/>
  <c r="K582" i="2"/>
  <c r="J582" i="2"/>
  <c r="K578" i="2"/>
  <c r="J578" i="2"/>
  <c r="K576" i="2"/>
  <c r="J576" i="2"/>
  <c r="K573" i="2"/>
  <c r="J573" i="2"/>
  <c r="K569" i="2"/>
  <c r="J569" i="2"/>
  <c r="K567" i="2"/>
  <c r="J567" i="2"/>
  <c r="K564" i="2"/>
  <c r="J564" i="2"/>
  <c r="K562" i="2"/>
  <c r="J562" i="2"/>
  <c r="K559" i="2"/>
  <c r="J559" i="2"/>
  <c r="K557" i="2"/>
  <c r="J557" i="2"/>
  <c r="K555" i="2"/>
  <c r="J555" i="2"/>
  <c r="K553" i="2"/>
  <c r="J553" i="2"/>
  <c r="K550" i="2"/>
  <c r="J550" i="2"/>
  <c r="K547" i="2"/>
  <c r="J547" i="2"/>
  <c r="K544" i="2"/>
  <c r="J544" i="2"/>
  <c r="K541" i="2"/>
  <c r="J541" i="2"/>
  <c r="K540" i="2"/>
  <c r="J540" i="2"/>
  <c r="K538" i="2"/>
  <c r="J538" i="2"/>
  <c r="K536" i="2"/>
  <c r="J536" i="2"/>
  <c r="K533" i="2"/>
  <c r="J533" i="2"/>
  <c r="K530" i="2"/>
  <c r="J530" i="2"/>
  <c r="K528" i="2"/>
  <c r="J528" i="2"/>
  <c r="K526" i="2"/>
  <c r="J526" i="2"/>
  <c r="K521" i="2"/>
  <c r="J521" i="2"/>
  <c r="K518" i="2"/>
  <c r="J518" i="2"/>
  <c r="K515" i="2"/>
  <c r="J515" i="2"/>
  <c r="J512" i="2"/>
  <c r="K509" i="2"/>
  <c r="J509" i="2"/>
  <c r="K506" i="2"/>
  <c r="J506" i="2"/>
  <c r="K502" i="2"/>
  <c r="J502" i="2"/>
  <c r="K500" i="2"/>
  <c r="J500" i="2"/>
  <c r="K496" i="2"/>
  <c r="J496" i="2"/>
  <c r="K493" i="2"/>
  <c r="J493" i="2"/>
  <c r="K490" i="2"/>
  <c r="J490" i="2"/>
  <c r="K487" i="2"/>
  <c r="J487" i="2"/>
  <c r="K485" i="2"/>
  <c r="J485" i="2"/>
  <c r="K482" i="2"/>
  <c r="J482" i="2"/>
  <c r="K478" i="2"/>
  <c r="J478" i="2"/>
  <c r="K474" i="2"/>
  <c r="J474" i="2"/>
  <c r="K471" i="2"/>
  <c r="J471" i="2"/>
  <c r="K466" i="2"/>
  <c r="J466" i="2"/>
  <c r="K461" i="2"/>
  <c r="J461" i="2"/>
  <c r="K458" i="2"/>
  <c r="J458" i="2"/>
  <c r="K455" i="2"/>
  <c r="J455" i="2"/>
  <c r="K451" i="2"/>
  <c r="J451" i="2"/>
  <c r="K446" i="2"/>
  <c r="J446" i="2"/>
  <c r="K442" i="2"/>
  <c r="J442" i="2"/>
  <c r="K437" i="2"/>
  <c r="J437" i="2"/>
  <c r="K434" i="2"/>
  <c r="J434" i="2"/>
  <c r="K431" i="2"/>
  <c r="J431" i="2"/>
  <c r="K429" i="2"/>
  <c r="J429" i="2"/>
  <c r="K425" i="2"/>
  <c r="J425" i="2"/>
  <c r="K422" i="2"/>
  <c r="J422" i="2"/>
  <c r="K417" i="2"/>
  <c r="J417" i="2"/>
  <c r="K413" i="2"/>
  <c r="J413" i="2"/>
  <c r="K408" i="2"/>
  <c r="J408" i="2"/>
  <c r="K405" i="2"/>
  <c r="J405" i="2"/>
  <c r="K401" i="2"/>
  <c r="J401" i="2"/>
  <c r="K398" i="2"/>
  <c r="J398" i="2"/>
  <c r="K395" i="2"/>
  <c r="J395" i="2"/>
  <c r="K393" i="2"/>
  <c r="J393" i="2"/>
  <c r="K391" i="2"/>
  <c r="J391" i="2"/>
  <c r="K386" i="2"/>
  <c r="J386" i="2"/>
  <c r="K382" i="2"/>
  <c r="J382" i="2"/>
  <c r="K379" i="2"/>
  <c r="J379" i="2"/>
  <c r="K377" i="2"/>
  <c r="J377" i="2"/>
  <c r="K374" i="2"/>
  <c r="J374" i="2"/>
  <c r="K372" i="2"/>
  <c r="J372" i="2"/>
  <c r="K369" i="2"/>
  <c r="J369" i="2"/>
  <c r="K367" i="2"/>
  <c r="J367" i="2"/>
  <c r="K364" i="2"/>
  <c r="J364" i="2"/>
  <c r="K361" i="2"/>
  <c r="J361" i="2"/>
  <c r="K358" i="2"/>
  <c r="K353" i="2"/>
  <c r="J353" i="2"/>
  <c r="K349" i="2"/>
  <c r="J349" i="2"/>
  <c r="K346" i="2"/>
  <c r="J346" i="2"/>
  <c r="K344" i="2"/>
  <c r="J344" i="2"/>
  <c r="K341" i="2"/>
  <c r="J341" i="2"/>
  <c r="K336" i="2"/>
  <c r="J336" i="2"/>
  <c r="K335" i="2"/>
  <c r="J335" i="2"/>
  <c r="K333" i="2"/>
  <c r="J333" i="2"/>
  <c r="K331" i="2"/>
  <c r="J331" i="2"/>
  <c r="K327" i="2"/>
  <c r="J327" i="2"/>
  <c r="K324" i="2"/>
  <c r="J324" i="2"/>
  <c r="K321" i="2"/>
  <c r="J321" i="2"/>
  <c r="K318" i="2"/>
  <c r="J318" i="2"/>
  <c r="K315" i="2"/>
  <c r="J315" i="2"/>
  <c r="K312" i="2"/>
  <c r="J312" i="2"/>
  <c r="K308" i="2"/>
  <c r="J308" i="2"/>
  <c r="K305" i="2"/>
  <c r="K303" i="2"/>
  <c r="J303" i="2"/>
  <c r="J301" i="2"/>
  <c r="K298" i="2"/>
  <c r="J298" i="2"/>
  <c r="K295" i="2"/>
  <c r="J295" i="2"/>
  <c r="K292" i="2"/>
  <c r="J292" i="2"/>
  <c r="K289" i="2"/>
  <c r="J289" i="2"/>
  <c r="K286" i="2"/>
  <c r="K282" i="2"/>
  <c r="J282" i="2"/>
  <c r="K277" i="2"/>
  <c r="J277" i="2"/>
  <c r="K273" i="2"/>
  <c r="J273" i="2"/>
  <c r="K269" i="2"/>
  <c r="K265" i="2"/>
  <c r="J265" i="2"/>
  <c r="K260" i="2"/>
  <c r="J260" i="2"/>
  <c r="K258" i="2"/>
  <c r="J258" i="2"/>
  <c r="K255" i="2"/>
  <c r="J255" i="2"/>
  <c r="J251" i="2"/>
  <c r="K248" i="2"/>
  <c r="J248" i="2"/>
  <c r="K243" i="2"/>
  <c r="J243" i="2"/>
  <c r="K240" i="2"/>
  <c r="J240" i="2"/>
  <c r="K236" i="2"/>
  <c r="J236" i="2"/>
  <c r="K234" i="2"/>
  <c r="J234" i="2"/>
  <c r="K231" i="2"/>
  <c r="J231" i="2"/>
  <c r="K228" i="2"/>
  <c r="J228" i="2"/>
  <c r="K226" i="2"/>
  <c r="J226" i="2"/>
  <c r="K223" i="2"/>
  <c r="J223" i="2"/>
  <c r="J220" i="2"/>
  <c r="K217" i="2"/>
  <c r="J217" i="2"/>
  <c r="K212" i="2"/>
  <c r="J212" i="2"/>
  <c r="K208" i="2"/>
  <c r="J208" i="2"/>
  <c r="K204" i="2"/>
  <c r="J204" i="2"/>
  <c r="K203" i="2"/>
  <c r="J203" i="2"/>
  <c r="K200" i="2"/>
  <c r="J200" i="2"/>
  <c r="K199" i="2"/>
  <c r="J199" i="2"/>
  <c r="K196" i="2"/>
  <c r="J196" i="2"/>
  <c r="K195" i="2"/>
  <c r="J195" i="2"/>
  <c r="K191" i="2"/>
  <c r="J191" i="2"/>
  <c r="K190" i="2"/>
  <c r="J190" i="2"/>
  <c r="K187" i="2"/>
  <c r="J187" i="2"/>
  <c r="K184" i="2"/>
  <c r="J184" i="2"/>
  <c r="K181" i="2"/>
  <c r="J181" i="2"/>
  <c r="K178" i="2"/>
  <c r="J178" i="2"/>
  <c r="K175" i="2"/>
  <c r="J175" i="2"/>
  <c r="J172" i="2"/>
  <c r="K169" i="2"/>
  <c r="J169" i="2"/>
  <c r="K166" i="2"/>
  <c r="J166" i="2"/>
  <c r="K161" i="2"/>
  <c r="J161" i="2"/>
  <c r="K158" i="2"/>
  <c r="J158" i="2"/>
  <c r="K154" i="2"/>
  <c r="J154" i="2"/>
  <c r="K151" i="2"/>
  <c r="J151" i="2"/>
  <c r="K147" i="2"/>
  <c r="J147" i="2"/>
  <c r="K144" i="2"/>
  <c r="J144" i="2"/>
  <c r="K141" i="2"/>
  <c r="J141" i="2"/>
  <c r="K138" i="2"/>
  <c r="J138" i="2"/>
  <c r="K134" i="2"/>
  <c r="J134" i="2"/>
  <c r="K131" i="2"/>
  <c r="J131" i="2"/>
  <c r="K129" i="2"/>
  <c r="J129" i="2"/>
  <c r="K126" i="2"/>
  <c r="J126" i="2"/>
  <c r="K125" i="2"/>
  <c r="J125" i="2"/>
  <c r="K122" i="2"/>
  <c r="J122" i="2"/>
  <c r="K119" i="2"/>
  <c r="J119" i="2"/>
  <c r="K116" i="2"/>
  <c r="J116" i="2"/>
  <c r="K111" i="2"/>
  <c r="J111" i="2"/>
  <c r="K109" i="2"/>
  <c r="J109" i="2"/>
  <c r="K107" i="2"/>
  <c r="J107" i="2"/>
  <c r="K103" i="2"/>
  <c r="J103" i="2"/>
  <c r="K102" i="2"/>
  <c r="J102" i="2"/>
  <c r="K98" i="2"/>
  <c r="J98" i="2"/>
  <c r="K95" i="2"/>
  <c r="J95" i="2"/>
  <c r="J92" i="2"/>
  <c r="K89" i="2"/>
  <c r="J89" i="2"/>
  <c r="K88" i="2"/>
  <c r="J88" i="2"/>
  <c r="K84" i="2"/>
  <c r="J84" i="2"/>
  <c r="K80" i="2"/>
  <c r="J80" i="2"/>
  <c r="K79" i="2"/>
  <c r="J79" i="2"/>
  <c r="K76" i="2"/>
  <c r="J76" i="2"/>
  <c r="K75" i="2"/>
  <c r="J75" i="2"/>
  <c r="K72" i="2"/>
  <c r="J72" i="2"/>
  <c r="K70" i="2"/>
  <c r="J70" i="2"/>
  <c r="K68" i="2"/>
  <c r="J68" i="2"/>
  <c r="K65" i="2"/>
  <c r="J65" i="2"/>
  <c r="K62" i="2"/>
  <c r="J62" i="2"/>
  <c r="K59" i="2"/>
  <c r="J59" i="2"/>
  <c r="K56" i="2"/>
  <c r="J56" i="2"/>
  <c r="K53" i="2"/>
  <c r="J53" i="2"/>
  <c r="K50" i="2"/>
  <c r="J50" i="2"/>
  <c r="K47" i="2"/>
  <c r="J47" i="2"/>
  <c r="K44" i="2"/>
  <c r="J44" i="2"/>
  <c r="K41" i="2"/>
  <c r="J41" i="2"/>
  <c r="K40" i="2"/>
  <c r="J40" i="2"/>
  <c r="H300" i="2"/>
  <c r="I300" i="2"/>
  <c r="G300" i="2"/>
  <c r="K9" i="2"/>
  <c r="K10" i="2"/>
  <c r="K11" i="2"/>
  <c r="K12" i="2"/>
  <c r="K13" i="2"/>
  <c r="K16" i="2"/>
  <c r="K17" i="2"/>
  <c r="K19" i="2"/>
  <c r="K20" i="2"/>
  <c r="K21" i="2"/>
  <c r="K25" i="2"/>
  <c r="K26" i="2"/>
  <c r="K27" i="2"/>
  <c r="J28" i="2"/>
  <c r="J9" i="2"/>
  <c r="J10" i="2"/>
  <c r="J11" i="2"/>
  <c r="J12" i="2"/>
  <c r="J13" i="2"/>
  <c r="J16" i="2"/>
  <c r="J17" i="2"/>
  <c r="J19" i="2"/>
  <c r="J20" i="2"/>
  <c r="J21" i="2"/>
  <c r="J25" i="2"/>
  <c r="J26" i="2"/>
  <c r="J27" i="2"/>
  <c r="G539" i="2"/>
  <c r="G511" i="2"/>
  <c r="G430" i="2"/>
  <c r="J430" i="2" s="1"/>
  <c r="G428" i="2"/>
  <c r="J428" i="2" s="1"/>
  <c r="G424" i="2"/>
  <c r="G423" i="2" s="1"/>
  <c r="G373" i="2"/>
  <c r="J373" i="2" s="1"/>
  <c r="G363" i="2"/>
  <c r="G302" i="2"/>
  <c r="G304" i="2"/>
  <c r="G225" i="2"/>
  <c r="J225" i="2" s="1"/>
  <c r="G222" i="2"/>
  <c r="G221" i="2" s="1"/>
  <c r="G227" i="2"/>
  <c r="J227" i="2" s="1"/>
  <c r="G230" i="2"/>
  <c r="G233" i="2"/>
  <c r="G219" i="2"/>
  <c r="G218" i="2" s="1"/>
  <c r="J218" i="2" s="1"/>
  <c r="I198" i="2"/>
  <c r="G198" i="2"/>
  <c r="G197" i="2" s="1"/>
  <c r="I183" i="2"/>
  <c r="G183" i="2"/>
  <c r="G182" i="2" s="1"/>
  <c r="G165" i="2"/>
  <c r="G164" i="2" s="1"/>
  <c r="G168" i="2"/>
  <c r="G167" i="2" s="1"/>
  <c r="G174" i="2"/>
  <c r="G173" i="2" s="1"/>
  <c r="G177" i="2"/>
  <c r="G176" i="2" s="1"/>
  <c r="G186" i="2"/>
  <c r="G185" i="2" s="1"/>
  <c r="G189" i="2"/>
  <c r="G180" i="2"/>
  <c r="J180" i="2" s="1"/>
  <c r="G171" i="2"/>
  <c r="G170" i="2" s="1"/>
  <c r="H165" i="2"/>
  <c r="H168" i="2"/>
  <c r="H174" i="2"/>
  <c r="H173" i="2" s="1"/>
  <c r="H177" i="2"/>
  <c r="H176" i="2" s="1"/>
  <c r="H186" i="2"/>
  <c r="H185" i="2" s="1"/>
  <c r="H183" i="2"/>
  <c r="H182" i="2" s="1"/>
  <c r="H189" i="2"/>
  <c r="H180" i="2"/>
  <c r="G124" i="2"/>
  <c r="G123" i="2" s="1"/>
  <c r="G94" i="2"/>
  <c r="G87" i="2"/>
  <c r="G97" i="2"/>
  <c r="G96" i="2" s="1"/>
  <c r="G91" i="2"/>
  <c r="G90" i="2" s="1"/>
  <c r="J90" i="2" s="1"/>
  <c r="I67" i="2"/>
  <c r="G67" i="2"/>
  <c r="G69" i="2"/>
  <c r="I69" i="2"/>
  <c r="G46" i="2"/>
  <c r="I49" i="2"/>
  <c r="I48" i="2" s="1"/>
  <c r="G49" i="2"/>
  <c r="G48" i="2" s="1"/>
  <c r="I52" i="2"/>
  <c r="I51" i="2" s="1"/>
  <c r="G52" i="2"/>
  <c r="H336" i="2"/>
  <c r="H46" i="2"/>
  <c r="K46" i="2" s="1"/>
  <c r="I536" i="2"/>
  <c r="I535" i="2" s="1"/>
  <c r="H536" i="2"/>
  <c r="I526" i="2"/>
  <c r="I525" i="2" s="1"/>
  <c r="I485" i="2"/>
  <c r="H485" i="2"/>
  <c r="I433" i="2"/>
  <c r="I427" i="2"/>
  <c r="H428" i="2"/>
  <c r="K428" i="2" s="1"/>
  <c r="H430" i="2"/>
  <c r="K430" i="2" s="1"/>
  <c r="H436" i="2"/>
  <c r="K436" i="2" s="1"/>
  <c r="H433" i="2"/>
  <c r="I421" i="2"/>
  <c r="I424" i="2"/>
  <c r="H421" i="2"/>
  <c r="H424" i="2"/>
  <c r="I366" i="2"/>
  <c r="I368" i="2"/>
  <c r="I371" i="2"/>
  <c r="I376" i="2"/>
  <c r="I378" i="2"/>
  <c r="I357" i="2"/>
  <c r="I381" i="2"/>
  <c r="I360" i="2"/>
  <c r="H357" i="2"/>
  <c r="H356" i="2" s="1"/>
  <c r="H381" i="2"/>
  <c r="H380" i="2" s="1"/>
  <c r="H360" i="2"/>
  <c r="H359" i="2" s="1"/>
  <c r="H366" i="2"/>
  <c r="H368" i="2"/>
  <c r="H371" i="2"/>
  <c r="H373" i="2"/>
  <c r="K373" i="2" s="1"/>
  <c r="H377" i="2"/>
  <c r="H376" i="2" s="1"/>
  <c r="H378" i="2"/>
  <c r="H363" i="2"/>
  <c r="I331" i="2"/>
  <c r="I330" i="2" s="1"/>
  <c r="H331" i="2"/>
  <c r="H330" i="2" s="1"/>
  <c r="I302" i="2"/>
  <c r="I304" i="2"/>
  <c r="H302" i="2"/>
  <c r="H304" i="2"/>
  <c r="I307" i="2"/>
  <c r="I306" i="2" s="1"/>
  <c r="I288" i="2"/>
  <c r="I294" i="2"/>
  <c r="I291" i="2"/>
  <c r="I290" i="2" s="1"/>
  <c r="I297" i="2"/>
  <c r="I296" i="2" s="1"/>
  <c r="I285" i="2"/>
  <c r="I284" i="2" s="1"/>
  <c r="H288" i="2"/>
  <c r="H295" i="2"/>
  <c r="H294" i="2" s="1"/>
  <c r="H291" i="2"/>
  <c r="H290" i="2" s="1"/>
  <c r="H297" i="2"/>
  <c r="H307" i="2"/>
  <c r="H306" i="2" s="1"/>
  <c r="H285" i="2"/>
  <c r="H284" i="2" s="1"/>
  <c r="G297" i="2"/>
  <c r="I272" i="2"/>
  <c r="I264" i="2"/>
  <c r="I276" i="2"/>
  <c r="H264" i="2"/>
  <c r="H272" i="2"/>
  <c r="H271" i="2" s="1"/>
  <c r="H276" i="2"/>
  <c r="H275" i="2" s="1"/>
  <c r="H274" i="2" s="1"/>
  <c r="H268" i="2"/>
  <c r="I186" i="2"/>
  <c r="I165" i="2"/>
  <c r="I164" i="2" s="1"/>
  <c r="I168" i="2"/>
  <c r="I174" i="2"/>
  <c r="I177" i="2"/>
  <c r="K177" i="2" s="1"/>
  <c r="I179" i="2"/>
  <c r="I189" i="2"/>
  <c r="I171" i="2"/>
  <c r="I170" i="2" s="1"/>
  <c r="H124" i="2"/>
  <c r="H123" i="2" s="1"/>
  <c r="I87" i="2"/>
  <c r="I86" i="2" s="1"/>
  <c r="I97" i="2"/>
  <c r="H87" i="2"/>
  <c r="H86" i="2" s="1"/>
  <c r="H97" i="2"/>
  <c r="H96" i="2" s="1"/>
  <c r="H94" i="2"/>
  <c r="H93" i="2" s="1"/>
  <c r="K93" i="2" s="1"/>
  <c r="I55" i="2"/>
  <c r="G55" i="2"/>
  <c r="I58" i="2"/>
  <c r="I61" i="2"/>
  <c r="I64" i="2"/>
  <c r="I71" i="2"/>
  <c r="I39" i="2"/>
  <c r="I43" i="2"/>
  <c r="I74" i="2"/>
  <c r="I78" i="2"/>
  <c r="I77" i="2" s="1"/>
  <c r="H39" i="2"/>
  <c r="H38" i="2" s="1"/>
  <c r="H43" i="2"/>
  <c r="H42" i="2" s="1"/>
  <c r="H49" i="2"/>
  <c r="H48" i="2" s="1"/>
  <c r="H52" i="2"/>
  <c r="H51" i="2" s="1"/>
  <c r="H55" i="2"/>
  <c r="H54" i="2" s="1"/>
  <c r="H58" i="2"/>
  <c r="H57" i="2" s="1"/>
  <c r="H61" i="2"/>
  <c r="H60" i="2" s="1"/>
  <c r="H64" i="2"/>
  <c r="H63" i="2" s="1"/>
  <c r="H67" i="2"/>
  <c r="H69" i="2"/>
  <c r="H71" i="2"/>
  <c r="K71" i="2" s="1"/>
  <c r="H74" i="2"/>
  <c r="H73" i="2" s="1"/>
  <c r="H78" i="2"/>
  <c r="H77" i="2" s="1"/>
  <c r="H15" i="2"/>
  <c r="H8" i="2"/>
  <c r="I8" i="2"/>
  <c r="I15" i="2"/>
  <c r="H567" i="2"/>
  <c r="G567" i="2"/>
  <c r="H562" i="2"/>
  <c r="G562" i="2"/>
  <c r="G536" i="2"/>
  <c r="H530" i="2"/>
  <c r="G530" i="2"/>
  <c r="H526" i="2"/>
  <c r="H525" i="2" s="1"/>
  <c r="G526" i="2"/>
  <c r="H395" i="2"/>
  <c r="G395" i="2"/>
  <c r="G394" i="2" s="1"/>
  <c r="H391" i="2"/>
  <c r="G391" i="2"/>
  <c r="H258" i="2"/>
  <c r="G258" i="2"/>
  <c r="G107" i="2"/>
  <c r="H247" i="2"/>
  <c r="H246" i="2" s="1"/>
  <c r="I247" i="2"/>
  <c r="G247" i="2"/>
  <c r="G246" i="2" s="1"/>
  <c r="I124" i="2"/>
  <c r="I123" i="2" s="1"/>
  <c r="I584" i="2"/>
  <c r="I563" i="2"/>
  <c r="G563" i="2"/>
  <c r="I568" i="2"/>
  <c r="I566" i="2"/>
  <c r="I539" i="2"/>
  <c r="H539" i="2"/>
  <c r="I224" i="2"/>
  <c r="H225" i="2"/>
  <c r="K225" i="2" s="1"/>
  <c r="G584" i="2"/>
  <c r="G583" i="2" s="1"/>
  <c r="G572" i="2"/>
  <c r="G568" i="2"/>
  <c r="G492" i="2"/>
  <c r="G491" i="2" s="1"/>
  <c r="G484" i="2"/>
  <c r="G473" i="2"/>
  <c r="J473" i="2" s="1"/>
  <c r="G436" i="2"/>
  <c r="J436" i="2" s="1"/>
  <c r="G407" i="2"/>
  <c r="J407" i="2" s="1"/>
  <c r="G381" i="2"/>
  <c r="G380" i="2" s="1"/>
  <c r="G330" i="2"/>
  <c r="G294" i="2"/>
  <c r="G291" i="2"/>
  <c r="G290" i="2" s="1"/>
  <c r="G39" i="2"/>
  <c r="G38" i="2" s="1"/>
  <c r="G43" i="2"/>
  <c r="G42" i="2" s="1"/>
  <c r="G71" i="2"/>
  <c r="G74" i="2"/>
  <c r="G73" i="2" s="1"/>
  <c r="G58" i="2"/>
  <c r="G61" i="2"/>
  <c r="G60" i="2" s="1"/>
  <c r="G64" i="2"/>
  <c r="G63" i="2" s="1"/>
  <c r="G78" i="2"/>
  <c r="G77" i="2" s="1"/>
  <c r="H537" i="2"/>
  <c r="H563" i="2"/>
  <c r="H527" i="2"/>
  <c r="H532" i="2"/>
  <c r="H531" i="2" s="1"/>
  <c r="H543" i="2"/>
  <c r="H542" i="2" s="1"/>
  <c r="H546" i="2"/>
  <c r="H545" i="2" s="1"/>
  <c r="H549" i="2"/>
  <c r="H552" i="2"/>
  <c r="H554" i="2"/>
  <c r="H556" i="2"/>
  <c r="H558" i="2"/>
  <c r="H568" i="2"/>
  <c r="H577" i="2"/>
  <c r="H575" i="2"/>
  <c r="H572" i="2"/>
  <c r="H581" i="2"/>
  <c r="H580" i="2" s="1"/>
  <c r="H584" i="2"/>
  <c r="H583" i="2" s="1"/>
  <c r="I194" i="2"/>
  <c r="I202" i="2"/>
  <c r="I207" i="2"/>
  <c r="I211" i="2"/>
  <c r="I83" i="2"/>
  <c r="I101" i="2"/>
  <c r="I100" i="2" s="1"/>
  <c r="I99" i="2" s="1"/>
  <c r="I106" i="2"/>
  <c r="I108" i="2"/>
  <c r="G108" i="2"/>
  <c r="I110" i="2"/>
  <c r="I115" i="2"/>
  <c r="I118" i="2"/>
  <c r="I121" i="2"/>
  <c r="I120" i="2" s="1"/>
  <c r="G121" i="2"/>
  <c r="G120" i="2" s="1"/>
  <c r="I128" i="2"/>
  <c r="I130" i="2"/>
  <c r="I133" i="2"/>
  <c r="I137" i="2"/>
  <c r="I136" i="2" s="1"/>
  <c r="G137" i="2"/>
  <c r="G136" i="2" s="1"/>
  <c r="I140" i="2"/>
  <c r="I143" i="2"/>
  <c r="I142" i="2" s="1"/>
  <c r="I146" i="2"/>
  <c r="I150" i="2"/>
  <c r="G150" i="2"/>
  <c r="I153" i="2"/>
  <c r="I152" i="2" s="1"/>
  <c r="I157" i="2"/>
  <c r="I156" i="2" s="1"/>
  <c r="I216" i="2"/>
  <c r="I222" i="2"/>
  <c r="I233" i="2"/>
  <c r="J233" i="2" s="1"/>
  <c r="I235" i="2"/>
  <c r="I239" i="2"/>
  <c r="I238" i="2" s="1"/>
  <c r="I242" i="2"/>
  <c r="I250" i="2"/>
  <c r="I254" i="2"/>
  <c r="I257" i="2"/>
  <c r="I259" i="2"/>
  <c r="I281" i="2"/>
  <c r="I280" i="2" s="1"/>
  <c r="I311" i="2"/>
  <c r="I310" i="2" s="1"/>
  <c r="I314" i="2"/>
  <c r="I317" i="2"/>
  <c r="G317" i="2"/>
  <c r="G316" i="2" s="1"/>
  <c r="I320" i="2"/>
  <c r="I323" i="2"/>
  <c r="I326" i="2"/>
  <c r="I332" i="2"/>
  <c r="I334" i="2"/>
  <c r="I340" i="2"/>
  <c r="I343" i="2"/>
  <c r="I345" i="2"/>
  <c r="I348" i="2"/>
  <c r="I352" i="2"/>
  <c r="G352" i="2"/>
  <c r="G351" i="2" s="1"/>
  <c r="G350" i="2" s="1"/>
  <c r="I385" i="2"/>
  <c r="I390" i="2"/>
  <c r="I392" i="2"/>
  <c r="I394" i="2"/>
  <c r="I400" i="2"/>
  <c r="I397" i="2"/>
  <c r="I404" i="2"/>
  <c r="I412" i="2"/>
  <c r="I416" i="2"/>
  <c r="I441" i="2"/>
  <c r="I445" i="2"/>
  <c r="I450" i="2"/>
  <c r="I454" i="2"/>
  <c r="I457" i="2"/>
  <c r="I460" i="2"/>
  <c r="I465" i="2"/>
  <c r="I470" i="2"/>
  <c r="I477" i="2"/>
  <c r="I481" i="2"/>
  <c r="I486" i="2"/>
  <c r="I489" i="2"/>
  <c r="I495" i="2"/>
  <c r="I492" i="2"/>
  <c r="I499" i="2"/>
  <c r="I501" i="2"/>
  <c r="I505" i="2"/>
  <c r="I508" i="2"/>
  <c r="I514" i="2"/>
  <c r="I517" i="2"/>
  <c r="I520" i="2"/>
  <c r="I527" i="2"/>
  <c r="I529" i="2"/>
  <c r="I532" i="2"/>
  <c r="I537" i="2"/>
  <c r="I543" i="2"/>
  <c r="I546" i="2"/>
  <c r="I549" i="2"/>
  <c r="I552" i="2"/>
  <c r="I554" i="2"/>
  <c r="I556" i="2"/>
  <c r="I558" i="2"/>
  <c r="I561" i="2"/>
  <c r="I577" i="2"/>
  <c r="I575" i="2"/>
  <c r="I581" i="2"/>
  <c r="G357" i="2"/>
  <c r="G356" i="2" s="1"/>
  <c r="G360" i="2"/>
  <c r="G359" i="2" s="1"/>
  <c r="G366" i="2"/>
  <c r="G368" i="2"/>
  <c r="G371" i="2"/>
  <c r="G376" i="2"/>
  <c r="G378" i="2"/>
  <c r="G385" i="2"/>
  <c r="G384" i="2" s="1"/>
  <c r="G383" i="2" s="1"/>
  <c r="H385" i="2"/>
  <c r="G481" i="2"/>
  <c r="G480" i="2" s="1"/>
  <c r="G486" i="2"/>
  <c r="G489" i="2"/>
  <c r="G488" i="2" s="1"/>
  <c r="G495" i="2"/>
  <c r="G494" i="2" s="1"/>
  <c r="H481" i="2"/>
  <c r="H486" i="2"/>
  <c r="H489" i="2"/>
  <c r="H495" i="2"/>
  <c r="H494" i="2" s="1"/>
  <c r="H492" i="2"/>
  <c r="H491" i="2" s="1"/>
  <c r="G527" i="2"/>
  <c r="G532" i="2"/>
  <c r="G531" i="2" s="1"/>
  <c r="G537" i="2"/>
  <c r="G543" i="2"/>
  <c r="G542" i="2" s="1"/>
  <c r="G546" i="2"/>
  <c r="G545" i="2" s="1"/>
  <c r="G549" i="2"/>
  <c r="G552" i="2"/>
  <c r="G554" i="2"/>
  <c r="G556" i="2"/>
  <c r="G558" i="2"/>
  <c r="G577" i="2"/>
  <c r="G575" i="2"/>
  <c r="G581" i="2"/>
  <c r="G470" i="2"/>
  <c r="G469" i="2" s="1"/>
  <c r="H473" i="2"/>
  <c r="K473" i="2" s="1"/>
  <c r="H470" i="2"/>
  <c r="G454" i="2"/>
  <c r="G453" i="2" s="1"/>
  <c r="G457" i="2"/>
  <c r="G456" i="2" s="1"/>
  <c r="G460" i="2"/>
  <c r="G459" i="2" s="1"/>
  <c r="H454" i="2"/>
  <c r="H457" i="2"/>
  <c r="H460" i="2"/>
  <c r="G433" i="2"/>
  <c r="G432" i="2" s="1"/>
  <c r="G421" i="2"/>
  <c r="G420" i="2" s="1"/>
  <c r="G404" i="2"/>
  <c r="H407" i="2"/>
  <c r="K407" i="2" s="1"/>
  <c r="H404" i="2"/>
  <c r="G392" i="2"/>
  <c r="G400" i="2"/>
  <c r="G399" i="2" s="1"/>
  <c r="G397" i="2"/>
  <c r="G396" i="2" s="1"/>
  <c r="H392" i="2"/>
  <c r="H400" i="2"/>
  <c r="H397" i="2"/>
  <c r="G340" i="2"/>
  <c r="G339" i="2" s="1"/>
  <c r="G343" i="2"/>
  <c r="G345" i="2"/>
  <c r="G348" i="2"/>
  <c r="G347" i="2" s="1"/>
  <c r="H340" i="2"/>
  <c r="H339" i="2" s="1"/>
  <c r="H343" i="2"/>
  <c r="H345" i="2"/>
  <c r="H348" i="2"/>
  <c r="H347" i="2" s="1"/>
  <c r="H352" i="2"/>
  <c r="H351" i="2" s="1"/>
  <c r="H350" i="2" s="1"/>
  <c r="G281" i="2"/>
  <c r="G280" i="2" s="1"/>
  <c r="G279" i="2" s="1"/>
  <c r="G288" i="2"/>
  <c r="G287" i="2" s="1"/>
  <c r="G307" i="2"/>
  <c r="G311" i="2"/>
  <c r="G310" i="2" s="1"/>
  <c r="G314" i="2"/>
  <c r="G313" i="2" s="1"/>
  <c r="G320" i="2"/>
  <c r="G323" i="2"/>
  <c r="G322" i="2" s="1"/>
  <c r="G326" i="2"/>
  <c r="G325" i="2" s="1"/>
  <c r="G332" i="2"/>
  <c r="G334" i="2"/>
  <c r="H281" i="2"/>
  <c r="H280" i="2" s="1"/>
  <c r="H279" i="2" s="1"/>
  <c r="H311" i="2"/>
  <c r="H314" i="2"/>
  <c r="H313" i="2" s="1"/>
  <c r="H317" i="2"/>
  <c r="H316" i="2" s="1"/>
  <c r="H320" i="2"/>
  <c r="H323" i="2"/>
  <c r="H322" i="2" s="1"/>
  <c r="H326" i="2"/>
  <c r="H325" i="2" s="1"/>
  <c r="H332" i="2"/>
  <c r="G250" i="2"/>
  <c r="G249" i="2" s="1"/>
  <c r="H250" i="2"/>
  <c r="H249" i="2" s="1"/>
  <c r="G235" i="2"/>
  <c r="H235" i="2"/>
  <c r="H233" i="2"/>
  <c r="H222" i="2"/>
  <c r="H221" i="2" s="1"/>
  <c r="G216" i="2"/>
  <c r="H216" i="2"/>
  <c r="H230" i="2"/>
  <c r="H227" i="2"/>
  <c r="K227" i="2" s="1"/>
  <c r="G194" i="2"/>
  <c r="G202" i="2"/>
  <c r="G201" i="2" s="1"/>
  <c r="H194" i="2"/>
  <c r="H193" i="2" s="1"/>
  <c r="H198" i="2"/>
  <c r="H202" i="2"/>
  <c r="H201" i="2" s="1"/>
  <c r="G207" i="2"/>
  <c r="G211" i="2"/>
  <c r="G210" i="2" s="1"/>
  <c r="G209" i="2" s="1"/>
  <c r="H157" i="2"/>
  <c r="H156" i="2" s="1"/>
  <c r="H160" i="2"/>
  <c r="K160" i="2" s="1"/>
  <c r="G157" i="2"/>
  <c r="G156" i="2" s="1"/>
  <c r="G160" i="2"/>
  <c r="J160" i="2" s="1"/>
  <c r="H137" i="2"/>
  <c r="H136" i="2" s="1"/>
  <c r="H140" i="2"/>
  <c r="H139" i="2" s="1"/>
  <c r="H143" i="2"/>
  <c r="H142" i="2" s="1"/>
  <c r="H146" i="2"/>
  <c r="H145" i="2" s="1"/>
  <c r="G140" i="2"/>
  <c r="G139" i="2" s="1"/>
  <c r="G143" i="2"/>
  <c r="G146" i="2"/>
  <c r="G145" i="2" s="1"/>
  <c r="H83" i="2"/>
  <c r="H101" i="2"/>
  <c r="H106" i="2"/>
  <c r="H108" i="2"/>
  <c r="H110" i="2"/>
  <c r="I23" i="2"/>
  <c r="I22" i="2" s="1"/>
  <c r="H23" i="2"/>
  <c r="H22" i="2" s="1"/>
  <c r="H450" i="2"/>
  <c r="G450" i="2"/>
  <c r="G449" i="2" s="1"/>
  <c r="G448" i="2" s="1"/>
  <c r="H115" i="2"/>
  <c r="H114" i="2" s="1"/>
  <c r="H118" i="2"/>
  <c r="H117" i="2" s="1"/>
  <c r="H121" i="2"/>
  <c r="H120" i="2" s="1"/>
  <c r="H128" i="2"/>
  <c r="H130" i="2"/>
  <c r="H133" i="2"/>
  <c r="H132" i="2" s="1"/>
  <c r="H153" i="2"/>
  <c r="H152" i="2" s="1"/>
  <c r="H150" i="2"/>
  <c r="H242" i="2"/>
  <c r="H241" i="2" s="1"/>
  <c r="H239" i="2"/>
  <c r="H238" i="2" s="1"/>
  <c r="H259" i="2"/>
  <c r="H254" i="2"/>
  <c r="H253" i="2" s="1"/>
  <c r="H207" i="2"/>
  <c r="H206" i="2" s="1"/>
  <c r="H205" i="2" s="1"/>
  <c r="H211" i="2"/>
  <c r="H210" i="2" s="1"/>
  <c r="H209" i="2" s="1"/>
  <c r="H412" i="2"/>
  <c r="H416" i="2"/>
  <c r="H441" i="2"/>
  <c r="H445" i="2"/>
  <c r="H465" i="2"/>
  <c r="H477" i="2"/>
  <c r="H499" i="2"/>
  <c r="H501" i="2"/>
  <c r="H505" i="2"/>
  <c r="H504" i="2" s="1"/>
  <c r="H508" i="2"/>
  <c r="H514" i="2"/>
  <c r="H513" i="2" s="1"/>
  <c r="H517" i="2"/>
  <c r="H516" i="2" s="1"/>
  <c r="H520" i="2"/>
  <c r="G8" i="2"/>
  <c r="G15" i="2"/>
  <c r="G23" i="2"/>
  <c r="G83" i="2"/>
  <c r="G82" i="2" s="1"/>
  <c r="G81" i="2" s="1"/>
  <c r="G101" i="2"/>
  <c r="G100" i="2" s="1"/>
  <c r="G99" i="2" s="1"/>
  <c r="G110" i="2"/>
  <c r="G115" i="2"/>
  <c r="G118" i="2"/>
  <c r="G117" i="2" s="1"/>
  <c r="G128" i="2"/>
  <c r="G130" i="2"/>
  <c r="G133" i="2"/>
  <c r="G153" i="2"/>
  <c r="G239" i="2"/>
  <c r="G242" i="2"/>
  <c r="G241" i="2" s="1"/>
  <c r="G254" i="2"/>
  <c r="G259" i="2"/>
  <c r="G264" i="2"/>
  <c r="G263" i="2" s="1"/>
  <c r="G272" i="2"/>
  <c r="G276" i="2"/>
  <c r="G412" i="2"/>
  <c r="G411" i="2" s="1"/>
  <c r="G410" i="2" s="1"/>
  <c r="G416" i="2"/>
  <c r="G415" i="2" s="1"/>
  <c r="G414" i="2" s="1"/>
  <c r="G441" i="2"/>
  <c r="G440" i="2" s="1"/>
  <c r="G439" i="2" s="1"/>
  <c r="G445" i="2"/>
  <c r="G465" i="2"/>
  <c r="G477" i="2"/>
  <c r="G476" i="2" s="1"/>
  <c r="G475" i="2" s="1"/>
  <c r="G499" i="2"/>
  <c r="G501" i="2"/>
  <c r="G505" i="2"/>
  <c r="G504" i="2" s="1"/>
  <c r="G508" i="2"/>
  <c r="G507" i="2" s="1"/>
  <c r="G514" i="2"/>
  <c r="G513" i="2" s="1"/>
  <c r="G517" i="2"/>
  <c r="G516" i="2" s="1"/>
  <c r="G520" i="2"/>
  <c r="G519" i="2" s="1"/>
  <c r="G588" i="2"/>
  <c r="H588" i="2"/>
  <c r="I588" i="2"/>
  <c r="J588" i="2" s="1"/>
  <c r="J69" i="2" l="1"/>
  <c r="J48" i="2"/>
  <c r="J183" i="2"/>
  <c r="J235" i="2"/>
  <c r="K39" i="2"/>
  <c r="K77" i="2"/>
  <c r="J297" i="2"/>
  <c r="J115" i="2"/>
  <c r="K106" i="2"/>
  <c r="K207" i="2"/>
  <c r="J43" i="2"/>
  <c r="J61" i="2"/>
  <c r="K86" i="2"/>
  <c r="K51" i="2"/>
  <c r="K69" i="2"/>
  <c r="J55" i="2"/>
  <c r="K43" i="2"/>
  <c r="J219" i="2"/>
  <c r="J291" i="2"/>
  <c r="J207" i="2"/>
  <c r="K87" i="2"/>
  <c r="K235" i="2"/>
  <c r="K136" i="2"/>
  <c r="J123" i="2"/>
  <c r="K58" i="2"/>
  <c r="K115" i="2"/>
  <c r="K123" i="2"/>
  <c r="K137" i="2"/>
  <c r="J133" i="2"/>
  <c r="K120" i="2"/>
  <c r="J83" i="2"/>
  <c r="J77" i="2"/>
  <c r="J71" i="2"/>
  <c r="K101" i="2"/>
  <c r="K121" i="2"/>
  <c r="K133" i="2"/>
  <c r="K157" i="2"/>
  <c r="H82" i="2"/>
  <c r="H81" i="2" s="1"/>
  <c r="K83" i="2"/>
  <c r="G306" i="2"/>
  <c r="J306" i="2" s="1"/>
  <c r="J307" i="2"/>
  <c r="I464" i="2"/>
  <c r="K465" i="2"/>
  <c r="J465" i="2"/>
  <c r="K130" i="2"/>
  <c r="J130" i="2"/>
  <c r="J323" i="2"/>
  <c r="K128" i="2"/>
  <c r="K556" i="2"/>
  <c r="J556" i="2"/>
  <c r="K486" i="2"/>
  <c r="J486" i="2"/>
  <c r="I411" i="2"/>
  <c r="K412" i="2"/>
  <c r="J412" i="2"/>
  <c r="J394" i="2"/>
  <c r="K343" i="2"/>
  <c r="J343" i="2"/>
  <c r="J317" i="2"/>
  <c r="K317" i="2"/>
  <c r="I241" i="2"/>
  <c r="I237" i="2" s="1"/>
  <c r="J242" i="2"/>
  <c r="K242" i="2"/>
  <c r="K118" i="2"/>
  <c r="J118" i="2"/>
  <c r="K211" i="2"/>
  <c r="J211" i="2"/>
  <c r="G57" i="2"/>
  <c r="J58" i="2"/>
  <c r="K539" i="2"/>
  <c r="J539" i="2"/>
  <c r="I63" i="2"/>
  <c r="K64" i="2"/>
  <c r="J64" i="2"/>
  <c r="I188" i="2"/>
  <c r="K189" i="2"/>
  <c r="J189" i="2"/>
  <c r="I167" i="2"/>
  <c r="J168" i="2"/>
  <c r="K168" i="2"/>
  <c r="I263" i="2"/>
  <c r="J264" i="2"/>
  <c r="K264" i="2"/>
  <c r="J330" i="2"/>
  <c r="K330" i="2"/>
  <c r="I370" i="2"/>
  <c r="K371" i="2"/>
  <c r="J371" i="2"/>
  <c r="K433" i="2"/>
  <c r="J433" i="2"/>
  <c r="K67" i="2"/>
  <c r="J67" i="2"/>
  <c r="G93" i="2"/>
  <c r="J93" i="2" s="1"/>
  <c r="J94" i="2"/>
  <c r="G229" i="2"/>
  <c r="J229" i="2" s="1"/>
  <c r="J230" i="2"/>
  <c r="K61" i="2"/>
  <c r="K110" i="2"/>
  <c r="J99" i="2"/>
  <c r="J39" i="2"/>
  <c r="K55" i="2"/>
  <c r="H229" i="2"/>
  <c r="K229" i="2" s="1"/>
  <c r="K230" i="2"/>
  <c r="K575" i="2"/>
  <c r="J575" i="2"/>
  <c r="I545" i="2"/>
  <c r="K546" i="2"/>
  <c r="J546" i="2"/>
  <c r="K514" i="2"/>
  <c r="J514" i="2"/>
  <c r="K499" i="2"/>
  <c r="J499" i="2"/>
  <c r="I449" i="2"/>
  <c r="K450" i="2"/>
  <c r="J450" i="2"/>
  <c r="J326" i="2"/>
  <c r="K326" i="2"/>
  <c r="K259" i="2"/>
  <c r="J259" i="2"/>
  <c r="I221" i="2"/>
  <c r="J222" i="2"/>
  <c r="K222" i="2"/>
  <c r="I139" i="2"/>
  <c r="K140" i="2"/>
  <c r="J140" i="2"/>
  <c r="K108" i="2"/>
  <c r="J108" i="2"/>
  <c r="K563" i="2"/>
  <c r="J563" i="2"/>
  <c r="K247" i="2"/>
  <c r="J247" i="2"/>
  <c r="I73" i="2"/>
  <c r="K74" i="2"/>
  <c r="J74" i="2"/>
  <c r="J97" i="2"/>
  <c r="K97" i="2"/>
  <c r="I293" i="2"/>
  <c r="J294" i="2"/>
  <c r="K294" i="2"/>
  <c r="K381" i="2"/>
  <c r="J381" i="2"/>
  <c r="G45" i="2"/>
  <c r="J45" i="2" s="1"/>
  <c r="J46" i="2"/>
  <c r="K49" i="2"/>
  <c r="K233" i="2"/>
  <c r="K48" i="2"/>
  <c r="K183" i="2"/>
  <c r="I580" i="2"/>
  <c r="K581" i="2"/>
  <c r="J581" i="2"/>
  <c r="K558" i="2"/>
  <c r="J558" i="2"/>
  <c r="I548" i="2"/>
  <c r="K549" i="2"/>
  <c r="I531" i="2"/>
  <c r="K532" i="2"/>
  <c r="J532" i="2"/>
  <c r="K517" i="2"/>
  <c r="K501" i="2"/>
  <c r="J501" i="2"/>
  <c r="K489" i="2"/>
  <c r="J489" i="2"/>
  <c r="I469" i="2"/>
  <c r="K470" i="2"/>
  <c r="J470" i="2"/>
  <c r="I453" i="2"/>
  <c r="K454" i="2"/>
  <c r="J454" i="2"/>
  <c r="I415" i="2"/>
  <c r="K416" i="2"/>
  <c r="J416" i="2"/>
  <c r="I399" i="2"/>
  <c r="K400" i="2"/>
  <c r="J400" i="2"/>
  <c r="I384" i="2"/>
  <c r="K385" i="2"/>
  <c r="K345" i="2"/>
  <c r="J345" i="2"/>
  <c r="J332" i="2"/>
  <c r="K332" i="2"/>
  <c r="J280" i="2"/>
  <c r="K280" i="2"/>
  <c r="I249" i="2"/>
  <c r="J250" i="2"/>
  <c r="K152" i="2"/>
  <c r="K142" i="2"/>
  <c r="I193" i="2"/>
  <c r="J194" i="2"/>
  <c r="K194" i="2"/>
  <c r="G571" i="2"/>
  <c r="J571" i="2" s="1"/>
  <c r="J572" i="2"/>
  <c r="J170" i="2"/>
  <c r="I173" i="2"/>
  <c r="J174" i="2"/>
  <c r="K174" i="2"/>
  <c r="H267" i="2"/>
  <c r="K268" i="2"/>
  <c r="I275" i="2"/>
  <c r="J276" i="2"/>
  <c r="K276" i="2"/>
  <c r="J290" i="2"/>
  <c r="K290" i="2"/>
  <c r="K360" i="2"/>
  <c r="J360" i="2"/>
  <c r="K376" i="2"/>
  <c r="J376" i="2"/>
  <c r="K525" i="2"/>
  <c r="G510" i="2"/>
  <c r="J510" i="2" s="1"/>
  <c r="J511" i="2"/>
  <c r="J49" i="2"/>
  <c r="J87" i="2"/>
  <c r="J91" i="2"/>
  <c r="J101" i="2"/>
  <c r="J121" i="2"/>
  <c r="J137" i="2"/>
  <c r="J157" i="2"/>
  <c r="K239" i="2"/>
  <c r="K281" i="2"/>
  <c r="K311" i="2"/>
  <c r="K323" i="2"/>
  <c r="J385" i="2"/>
  <c r="J549" i="2"/>
  <c r="K577" i="2"/>
  <c r="J577" i="2"/>
  <c r="K554" i="2"/>
  <c r="J554" i="2"/>
  <c r="K543" i="2"/>
  <c r="J543" i="2"/>
  <c r="K527" i="2"/>
  <c r="J527" i="2"/>
  <c r="I507" i="2"/>
  <c r="K508" i="2"/>
  <c r="J508" i="2"/>
  <c r="I491" i="2"/>
  <c r="K492" i="2"/>
  <c r="J492" i="2"/>
  <c r="K481" i="2"/>
  <c r="J481" i="2"/>
  <c r="I459" i="2"/>
  <c r="K460" i="2"/>
  <c r="J460" i="2"/>
  <c r="I444" i="2"/>
  <c r="K445" i="2"/>
  <c r="J445" i="2"/>
  <c r="I403" i="2"/>
  <c r="K404" i="2"/>
  <c r="J404" i="2"/>
  <c r="K392" i="2"/>
  <c r="J392" i="2"/>
  <c r="K352" i="2"/>
  <c r="J352" i="2"/>
  <c r="K340" i="2"/>
  <c r="J340" i="2"/>
  <c r="J314" i="2"/>
  <c r="K314" i="2"/>
  <c r="K238" i="2"/>
  <c r="I215" i="2"/>
  <c r="J216" i="2"/>
  <c r="K216" i="2"/>
  <c r="I149" i="2"/>
  <c r="I148" i="2" s="1"/>
  <c r="J150" i="2"/>
  <c r="K150" i="2"/>
  <c r="I583" i="2"/>
  <c r="K584" i="2"/>
  <c r="J584" i="2"/>
  <c r="J164" i="2"/>
  <c r="I271" i="2"/>
  <c r="J272" i="2"/>
  <c r="K272" i="2"/>
  <c r="K284" i="2"/>
  <c r="I287" i="2"/>
  <c r="J288" i="2"/>
  <c r="K288" i="2"/>
  <c r="K304" i="2"/>
  <c r="H362" i="2"/>
  <c r="K362" i="2" s="1"/>
  <c r="K363" i="2"/>
  <c r="I356" i="2"/>
  <c r="K357" i="2"/>
  <c r="K368" i="2"/>
  <c r="J368" i="2"/>
  <c r="K424" i="2"/>
  <c r="J424" i="2"/>
  <c r="J198" i="2"/>
  <c r="K198" i="2"/>
  <c r="J300" i="2"/>
  <c r="J52" i="2"/>
  <c r="J78" i="2"/>
  <c r="J100" i="2"/>
  <c r="J110" i="2"/>
  <c r="J120" i="2"/>
  <c r="J124" i="2"/>
  <c r="J128" i="2"/>
  <c r="J136" i="2"/>
  <c r="J143" i="2"/>
  <c r="J153" i="2"/>
  <c r="J165" i="2"/>
  <c r="J171" i="2"/>
  <c r="J177" i="2"/>
  <c r="K285" i="2"/>
  <c r="K291" i="2"/>
  <c r="K297" i="2"/>
  <c r="K307" i="2"/>
  <c r="J517" i="2"/>
  <c r="K552" i="2"/>
  <c r="J552" i="2"/>
  <c r="K537" i="2"/>
  <c r="J537" i="2"/>
  <c r="I519" i="2"/>
  <c r="K520" i="2"/>
  <c r="J520" i="2"/>
  <c r="I504" i="2"/>
  <c r="K505" i="2"/>
  <c r="J505" i="2"/>
  <c r="I494" i="2"/>
  <c r="K495" i="2"/>
  <c r="J495" i="2"/>
  <c r="K477" i="2"/>
  <c r="J477" i="2"/>
  <c r="K457" i="2"/>
  <c r="J457" i="2"/>
  <c r="K441" i="2"/>
  <c r="J441" i="2"/>
  <c r="K397" i="2"/>
  <c r="J397" i="2"/>
  <c r="K348" i="2"/>
  <c r="J348" i="2"/>
  <c r="J334" i="2"/>
  <c r="I319" i="2"/>
  <c r="J320" i="2"/>
  <c r="K320" i="2"/>
  <c r="J310" i="2"/>
  <c r="J254" i="2"/>
  <c r="K254" i="2"/>
  <c r="I155" i="2"/>
  <c r="J156" i="2"/>
  <c r="K156" i="2"/>
  <c r="I145" i="2"/>
  <c r="I135" i="2" s="1"/>
  <c r="J146" i="2"/>
  <c r="K146" i="2"/>
  <c r="I201" i="2"/>
  <c r="J202" i="2"/>
  <c r="K202" i="2"/>
  <c r="H571" i="2"/>
  <c r="K571" i="2" s="1"/>
  <c r="K572" i="2"/>
  <c r="K568" i="2"/>
  <c r="J568" i="2"/>
  <c r="I185" i="2"/>
  <c r="J186" i="2"/>
  <c r="K186" i="2"/>
  <c r="K306" i="2"/>
  <c r="J302" i="2"/>
  <c r="K302" i="2"/>
  <c r="K378" i="2"/>
  <c r="J378" i="2"/>
  <c r="K366" i="2"/>
  <c r="J366" i="2"/>
  <c r="K421" i="2"/>
  <c r="J421" i="2"/>
  <c r="H179" i="2"/>
  <c r="K179" i="2" s="1"/>
  <c r="K180" i="2"/>
  <c r="G362" i="2"/>
  <c r="J362" i="2" s="1"/>
  <c r="J363" i="2"/>
  <c r="K52" i="2"/>
  <c r="K78" i="2"/>
  <c r="K94" i="2"/>
  <c r="K124" i="2"/>
  <c r="K143" i="2"/>
  <c r="K153" i="2"/>
  <c r="K165" i="2"/>
  <c r="J239" i="2"/>
  <c r="J281" i="2"/>
  <c r="J311" i="2"/>
  <c r="H403" i="2"/>
  <c r="H384" i="2"/>
  <c r="H484" i="2"/>
  <c r="H440" i="2"/>
  <c r="H406" i="2"/>
  <c r="K406" i="2" s="1"/>
  <c r="H488" i="2"/>
  <c r="H476" i="2"/>
  <c r="H415" i="2"/>
  <c r="H396" i="2"/>
  <c r="H456" i="2"/>
  <c r="H423" i="2"/>
  <c r="H432" i="2"/>
  <c r="H464" i="2"/>
  <c r="H411" i="2"/>
  <c r="H449" i="2"/>
  <c r="H448" i="2" s="1"/>
  <c r="H399" i="2"/>
  <c r="H453" i="2"/>
  <c r="H469" i="2"/>
  <c r="I351" i="2"/>
  <c r="H390" i="2"/>
  <c r="K390" i="2" s="1"/>
  <c r="H420" i="2"/>
  <c r="H419" i="2" s="1"/>
  <c r="H435" i="2"/>
  <c r="K435" i="2" s="1"/>
  <c r="G370" i="2"/>
  <c r="G529" i="2"/>
  <c r="J529" i="2" s="1"/>
  <c r="H574" i="2"/>
  <c r="H299" i="2"/>
  <c r="G299" i="2"/>
  <c r="G159" i="2"/>
  <c r="I299" i="2"/>
  <c r="H472" i="2"/>
  <c r="K472" i="2" s="1"/>
  <c r="H232" i="2"/>
  <c r="H394" i="2"/>
  <c r="K394" i="2" s="1"/>
  <c r="I127" i="2"/>
  <c r="J23" i="2"/>
  <c r="I325" i="2"/>
  <c r="I316" i="2"/>
  <c r="I117" i="2"/>
  <c r="G472" i="2"/>
  <c r="J472" i="2" s="1"/>
  <c r="G54" i="2"/>
  <c r="I420" i="2"/>
  <c r="G188" i="2"/>
  <c r="G132" i="2"/>
  <c r="G142" i="2"/>
  <c r="J142" i="2" s="1"/>
  <c r="G193" i="2"/>
  <c r="G215" i="2"/>
  <c r="G114" i="2"/>
  <c r="I256" i="2"/>
  <c r="G435" i="2"/>
  <c r="J435" i="2" s="1"/>
  <c r="G561" i="2"/>
  <c r="J561" i="2" s="1"/>
  <c r="G106" i="2"/>
  <c r="G105" i="2" s="1"/>
  <c r="G7" i="2"/>
  <c r="H551" i="2"/>
  <c r="G427" i="2"/>
  <c r="J427" i="2" s="1"/>
  <c r="G342" i="2"/>
  <c r="G406" i="2"/>
  <c r="J406" i="2" s="1"/>
  <c r="G66" i="2"/>
  <c r="I347" i="2"/>
  <c r="I342" i="2"/>
  <c r="I232" i="2"/>
  <c r="I565" i="2"/>
  <c r="H579" i="2"/>
  <c r="H342" i="2"/>
  <c r="G271" i="2"/>
  <c r="G574" i="2"/>
  <c r="G551" i="2"/>
  <c r="G245" i="2"/>
  <c r="H427" i="2"/>
  <c r="K427" i="2" s="1"/>
  <c r="K588" i="2"/>
  <c r="I534" i="2"/>
  <c r="H224" i="2"/>
  <c r="K224" i="2" s="1"/>
  <c r="H237" i="2"/>
  <c r="I105" i="2"/>
  <c r="I560" i="2"/>
  <c r="I206" i="2"/>
  <c r="H245" i="2"/>
  <c r="G390" i="2"/>
  <c r="J390" i="2" s="1"/>
  <c r="G464" i="2"/>
  <c r="G365" i="2"/>
  <c r="G483" i="2"/>
  <c r="G152" i="2"/>
  <c r="J152" i="2" s="1"/>
  <c r="H135" i="2"/>
  <c r="H270" i="2"/>
  <c r="I329" i="2"/>
  <c r="H334" i="2"/>
  <c r="K334" i="2" s="1"/>
  <c r="I339" i="2"/>
  <c r="I322" i="2"/>
  <c r="I313" i="2"/>
  <c r="H100" i="2"/>
  <c r="K100" i="2" s="1"/>
  <c r="H566" i="2"/>
  <c r="K566" i="2" s="1"/>
  <c r="H365" i="2"/>
  <c r="I423" i="2"/>
  <c r="G403" i="2"/>
  <c r="I114" i="2"/>
  <c r="G224" i="2"/>
  <c r="J224" i="2" s="1"/>
  <c r="I480" i="2"/>
  <c r="G498" i="2"/>
  <c r="I383" i="2"/>
  <c r="I279" i="2"/>
  <c r="H310" i="2"/>
  <c r="K310" i="2" s="1"/>
  <c r="G548" i="2"/>
  <c r="I542" i="2"/>
  <c r="I513" i="2"/>
  <c r="G257" i="2"/>
  <c r="J257" i="2" s="1"/>
  <c r="H561" i="2"/>
  <c r="K561" i="2" s="1"/>
  <c r="G296" i="2"/>
  <c r="J296" i="2" s="1"/>
  <c r="I365" i="2"/>
  <c r="H188" i="2"/>
  <c r="G409" i="2"/>
  <c r="G329" i="2"/>
  <c r="H519" i="2"/>
  <c r="H197" i="2"/>
  <c r="G580" i="2"/>
  <c r="G149" i="2"/>
  <c r="I210" i="2"/>
  <c r="H548" i="2"/>
  <c r="I246" i="2"/>
  <c r="I380" i="2"/>
  <c r="H459" i="2"/>
  <c r="H296" i="2"/>
  <c r="K296" i="2" s="1"/>
  <c r="I375" i="2"/>
  <c r="H45" i="2"/>
  <c r="K45" i="2" s="1"/>
  <c r="I551" i="2"/>
  <c r="G525" i="2"/>
  <c r="J525" i="2" s="1"/>
  <c r="G206" i="2"/>
  <c r="H215" i="2"/>
  <c r="H480" i="2"/>
  <c r="I253" i="2"/>
  <c r="I132" i="2"/>
  <c r="I38" i="2"/>
  <c r="I57" i="2"/>
  <c r="I176" i="2"/>
  <c r="G179" i="2"/>
  <c r="J179" i="2" s="1"/>
  <c r="G452" i="2"/>
  <c r="G444" i="2"/>
  <c r="G275" i="2"/>
  <c r="H159" i="2"/>
  <c r="K159" i="2" s="1"/>
  <c r="H287" i="2"/>
  <c r="I484" i="2"/>
  <c r="H167" i="2"/>
  <c r="H66" i="2"/>
  <c r="H375" i="2"/>
  <c r="H85" i="2"/>
  <c r="H370" i="2"/>
  <c r="I96" i="2"/>
  <c r="I432" i="2"/>
  <c r="G238" i="2"/>
  <c r="J238" i="2" s="1"/>
  <c r="G127" i="2"/>
  <c r="H507" i="2"/>
  <c r="H444" i="2"/>
  <c r="H319" i="2"/>
  <c r="G319" i="2"/>
  <c r="G375" i="2"/>
  <c r="I574" i="2"/>
  <c r="I524" i="2"/>
  <c r="I516" i="2"/>
  <c r="I498" i="2"/>
  <c r="I488" i="2"/>
  <c r="I476" i="2"/>
  <c r="I456" i="2"/>
  <c r="I440" i="2"/>
  <c r="I396" i="2"/>
  <c r="I389" i="2"/>
  <c r="I82" i="2"/>
  <c r="G293" i="2"/>
  <c r="H529" i="2"/>
  <c r="K529" i="2" s="1"/>
  <c r="G566" i="2"/>
  <c r="J566" i="2" s="1"/>
  <c r="J8" i="2"/>
  <c r="I42" i="2"/>
  <c r="I60" i="2"/>
  <c r="H498" i="2"/>
  <c r="H149" i="2"/>
  <c r="H127" i="2"/>
  <c r="H105" i="2"/>
  <c r="H263" i="2"/>
  <c r="G262" i="2"/>
  <c r="I54" i="2"/>
  <c r="H293" i="2"/>
  <c r="I359" i="2"/>
  <c r="H535" i="2"/>
  <c r="K535" i="2" s="1"/>
  <c r="G86" i="2"/>
  <c r="J86" i="2" s="1"/>
  <c r="H164" i="2"/>
  <c r="K164" i="2" s="1"/>
  <c r="G419" i="2"/>
  <c r="G253" i="2"/>
  <c r="G22" i="2"/>
  <c r="J22" i="2" s="1"/>
  <c r="K22" i="2"/>
  <c r="H7" i="2"/>
  <c r="H31" i="2" s="1"/>
  <c r="G51" i="2"/>
  <c r="J51" i="2" s="1"/>
  <c r="I182" i="2"/>
  <c r="G232" i="2"/>
  <c r="H257" i="2"/>
  <c r="K257" i="2" s="1"/>
  <c r="I66" i="2"/>
  <c r="I197" i="2"/>
  <c r="G535" i="2"/>
  <c r="J535" i="2" s="1"/>
  <c r="K15" i="2"/>
  <c r="J15" i="2"/>
  <c r="I7" i="2"/>
  <c r="K23" i="2"/>
  <c r="K8" i="2"/>
  <c r="I579" i="2" l="1"/>
  <c r="K579" i="2" s="1"/>
  <c r="K82" i="2"/>
  <c r="J82" i="2"/>
  <c r="K38" i="2"/>
  <c r="J38" i="2"/>
  <c r="K542" i="2"/>
  <c r="J542" i="2"/>
  <c r="J313" i="2"/>
  <c r="K313" i="2"/>
  <c r="J106" i="2"/>
  <c r="K476" i="2"/>
  <c r="J476" i="2"/>
  <c r="K484" i="2"/>
  <c r="J484" i="2"/>
  <c r="K114" i="2"/>
  <c r="J114" i="2"/>
  <c r="J322" i="2"/>
  <c r="K322" i="2"/>
  <c r="J329" i="2"/>
  <c r="K105" i="2"/>
  <c r="J105" i="2"/>
  <c r="K347" i="2"/>
  <c r="J347" i="2"/>
  <c r="K117" i="2"/>
  <c r="J117" i="2"/>
  <c r="J127" i="2"/>
  <c r="K127" i="2"/>
  <c r="K299" i="2"/>
  <c r="J299" i="2"/>
  <c r="K185" i="2"/>
  <c r="J185" i="2"/>
  <c r="K145" i="2"/>
  <c r="J145" i="2"/>
  <c r="K356" i="2"/>
  <c r="I270" i="2"/>
  <c r="J271" i="2"/>
  <c r="K271" i="2"/>
  <c r="K459" i="2"/>
  <c r="J459" i="2"/>
  <c r="K507" i="2"/>
  <c r="J507" i="2"/>
  <c r="I274" i="2"/>
  <c r="K275" i="2"/>
  <c r="J275" i="2"/>
  <c r="J193" i="2"/>
  <c r="K193" i="2"/>
  <c r="K453" i="2"/>
  <c r="J453" i="2"/>
  <c r="K545" i="2"/>
  <c r="J545" i="2"/>
  <c r="K370" i="2"/>
  <c r="J370" i="2"/>
  <c r="K167" i="2"/>
  <c r="J167" i="2"/>
  <c r="K237" i="2"/>
  <c r="K516" i="2"/>
  <c r="J516" i="2"/>
  <c r="J383" i="2"/>
  <c r="K342" i="2"/>
  <c r="J342" i="2"/>
  <c r="K531" i="2"/>
  <c r="J531" i="2"/>
  <c r="J139" i="2"/>
  <c r="K139" i="2"/>
  <c r="J188" i="2"/>
  <c r="K188" i="2"/>
  <c r="K66" i="2"/>
  <c r="J66" i="2"/>
  <c r="K375" i="2"/>
  <c r="J375" i="2"/>
  <c r="K488" i="2"/>
  <c r="J488" i="2"/>
  <c r="K574" i="2"/>
  <c r="J574" i="2"/>
  <c r="K432" i="2"/>
  <c r="J432" i="2"/>
  <c r="J176" i="2"/>
  <c r="K176" i="2"/>
  <c r="J253" i="2"/>
  <c r="K253" i="2"/>
  <c r="K339" i="2"/>
  <c r="J339" i="2"/>
  <c r="J206" i="2"/>
  <c r="K206" i="2"/>
  <c r="K420" i="2"/>
  <c r="J420" i="2"/>
  <c r="J316" i="2"/>
  <c r="K316" i="2"/>
  <c r="G155" i="2"/>
  <c r="J155" i="2" s="1"/>
  <c r="J159" i="2"/>
  <c r="K201" i="2"/>
  <c r="J201" i="2"/>
  <c r="K519" i="2"/>
  <c r="J519" i="2"/>
  <c r="K583" i="2"/>
  <c r="J583" i="2"/>
  <c r="K215" i="2"/>
  <c r="J215" i="2"/>
  <c r="I443" i="2"/>
  <c r="K444" i="2"/>
  <c r="J444" i="2"/>
  <c r="K491" i="2"/>
  <c r="J491" i="2"/>
  <c r="K173" i="2"/>
  <c r="J173" i="2"/>
  <c r="I414" i="2"/>
  <c r="K415" i="2"/>
  <c r="J415" i="2"/>
  <c r="K548" i="2"/>
  <c r="J548" i="2"/>
  <c r="K293" i="2"/>
  <c r="J293" i="2"/>
  <c r="I448" i="2"/>
  <c r="K449" i="2"/>
  <c r="J449" i="2"/>
  <c r="I262" i="2"/>
  <c r="J263" i="2"/>
  <c r="K263" i="2"/>
  <c r="J241" i="2"/>
  <c r="K241" i="2"/>
  <c r="J182" i="2"/>
  <c r="K182" i="2"/>
  <c r="K456" i="2"/>
  <c r="J456" i="2"/>
  <c r="K380" i="2"/>
  <c r="J380" i="2"/>
  <c r="K135" i="2"/>
  <c r="K494" i="2"/>
  <c r="J494" i="2"/>
  <c r="J287" i="2"/>
  <c r="K287" i="2"/>
  <c r="J249" i="2"/>
  <c r="K384" i="2"/>
  <c r="J384" i="2"/>
  <c r="K469" i="2"/>
  <c r="J469" i="2"/>
  <c r="K359" i="2"/>
  <c r="J359" i="2"/>
  <c r="K132" i="2"/>
  <c r="J132" i="2"/>
  <c r="J246" i="2"/>
  <c r="K246" i="2"/>
  <c r="K60" i="2"/>
  <c r="J60" i="2"/>
  <c r="K396" i="2"/>
  <c r="J396" i="2"/>
  <c r="K197" i="2"/>
  <c r="J197" i="2"/>
  <c r="G503" i="2"/>
  <c r="K54" i="2"/>
  <c r="J54" i="2"/>
  <c r="K42" i="2"/>
  <c r="J42" i="2"/>
  <c r="K440" i="2"/>
  <c r="J440" i="2"/>
  <c r="K498" i="2"/>
  <c r="J498" i="2"/>
  <c r="K96" i="2"/>
  <c r="J96" i="2"/>
  <c r="I468" i="2"/>
  <c r="J57" i="2"/>
  <c r="K57" i="2"/>
  <c r="K551" i="2"/>
  <c r="J551" i="2"/>
  <c r="J210" i="2"/>
  <c r="K210" i="2"/>
  <c r="K365" i="2"/>
  <c r="J365" i="2"/>
  <c r="K513" i="2"/>
  <c r="J513" i="2"/>
  <c r="J279" i="2"/>
  <c r="K279" i="2"/>
  <c r="K480" i="2"/>
  <c r="J480" i="2"/>
  <c r="K423" i="2"/>
  <c r="J423" i="2"/>
  <c r="J232" i="2"/>
  <c r="K232" i="2"/>
  <c r="J325" i="2"/>
  <c r="K325" i="2"/>
  <c r="K351" i="2"/>
  <c r="J351" i="2"/>
  <c r="J319" i="2"/>
  <c r="K319" i="2"/>
  <c r="K504" i="2"/>
  <c r="J504" i="2"/>
  <c r="K149" i="2"/>
  <c r="J149" i="2"/>
  <c r="I402" i="2"/>
  <c r="K403" i="2"/>
  <c r="J403" i="2"/>
  <c r="H266" i="2"/>
  <c r="K266" i="2" s="1"/>
  <c r="K267" i="2"/>
  <c r="K399" i="2"/>
  <c r="J399" i="2"/>
  <c r="K580" i="2"/>
  <c r="J580" i="2"/>
  <c r="K73" i="2"/>
  <c r="J73" i="2"/>
  <c r="K221" i="2"/>
  <c r="J221" i="2"/>
  <c r="J63" i="2"/>
  <c r="K63" i="2"/>
  <c r="I410" i="2"/>
  <c r="K411" i="2"/>
  <c r="J411" i="2"/>
  <c r="I463" i="2"/>
  <c r="K464" i="2"/>
  <c r="J464" i="2"/>
  <c r="H560" i="2"/>
  <c r="K560" i="2" s="1"/>
  <c r="H570" i="2"/>
  <c r="I350" i="2"/>
  <c r="H483" i="2"/>
  <c r="H479" i="2" s="1"/>
  <c r="I283" i="2"/>
  <c r="H497" i="2"/>
  <c r="H402" i="2"/>
  <c r="H426" i="2"/>
  <c r="H410" i="2"/>
  <c r="H414" i="2"/>
  <c r="H439" i="2"/>
  <c r="H463" i="2"/>
  <c r="H475" i="2"/>
  <c r="H383" i="2"/>
  <c r="K383" i="2" s="1"/>
  <c r="I328" i="2"/>
  <c r="H338" i="2"/>
  <c r="H192" i="2"/>
  <c r="I205" i="2"/>
  <c r="I192" i="2"/>
  <c r="I104" i="2"/>
  <c r="H468" i="2"/>
  <c r="H389" i="2"/>
  <c r="K389" i="2" s="1"/>
  <c r="G135" i="2"/>
  <c r="J135" i="2" s="1"/>
  <c r="G426" i="2"/>
  <c r="G418" i="2" s="1"/>
  <c r="G443" i="2"/>
  <c r="G438" i="2" s="1"/>
  <c r="G570" i="2"/>
  <c r="G497" i="2"/>
  <c r="G479" i="2"/>
  <c r="G447" i="2"/>
  <c r="G463" i="2"/>
  <c r="G338" i="2"/>
  <c r="I214" i="2"/>
  <c r="G192" i="2"/>
  <c r="G468" i="2"/>
  <c r="G270" i="2"/>
  <c r="G256" i="2"/>
  <c r="G252" i="2" s="1"/>
  <c r="I503" i="2"/>
  <c r="G205" i="2"/>
  <c r="I419" i="2"/>
  <c r="G560" i="2"/>
  <c r="J560" i="2" s="1"/>
  <c r="G163" i="2"/>
  <c r="G402" i="2"/>
  <c r="I338" i="2"/>
  <c r="G113" i="2"/>
  <c r="G37" i="2"/>
  <c r="H355" i="2"/>
  <c r="G355" i="2"/>
  <c r="I163" i="2"/>
  <c r="G148" i="2"/>
  <c r="J148" i="2" s="1"/>
  <c r="H214" i="2"/>
  <c r="G283" i="2"/>
  <c r="G389" i="2"/>
  <c r="J389" i="2" s="1"/>
  <c r="H329" i="2"/>
  <c r="K329" i="2" s="1"/>
  <c r="I209" i="2"/>
  <c r="H37" i="2"/>
  <c r="I309" i="2"/>
  <c r="H565" i="2"/>
  <c r="K565" i="2" s="1"/>
  <c r="H99" i="2"/>
  <c r="K99" i="2" s="1"/>
  <c r="I355" i="2"/>
  <c r="I483" i="2"/>
  <c r="I252" i="2"/>
  <c r="H503" i="2"/>
  <c r="H155" i="2"/>
  <c r="K155" i="2" s="1"/>
  <c r="H452" i="2"/>
  <c r="G274" i="2"/>
  <c r="G524" i="2"/>
  <c r="J524" i="2" s="1"/>
  <c r="I245" i="2"/>
  <c r="G579" i="2"/>
  <c r="G328" i="2"/>
  <c r="I113" i="2"/>
  <c r="H104" i="2"/>
  <c r="I388" i="2"/>
  <c r="G31" i="2"/>
  <c r="G237" i="2"/>
  <c r="J237" i="2" s="1"/>
  <c r="K7" i="2"/>
  <c r="I31" i="2"/>
  <c r="J7" i="2"/>
  <c r="G534" i="2"/>
  <c r="J534" i="2" s="1"/>
  <c r="G214" i="2"/>
  <c r="H283" i="2"/>
  <c r="H113" i="2"/>
  <c r="G565" i="2"/>
  <c r="J565" i="2" s="1"/>
  <c r="I81" i="2"/>
  <c r="I439" i="2"/>
  <c r="I452" i="2"/>
  <c r="I523" i="2"/>
  <c r="H443" i="2"/>
  <c r="I426" i="2"/>
  <c r="H163" i="2"/>
  <c r="G104" i="2"/>
  <c r="I85" i="2"/>
  <c r="H148" i="2"/>
  <c r="K148" i="2" s="1"/>
  <c r="I37" i="2"/>
  <c r="G85" i="2"/>
  <c r="H262" i="2"/>
  <c r="H524" i="2"/>
  <c r="K524" i="2" s="1"/>
  <c r="I570" i="2"/>
  <c r="H309" i="2"/>
  <c r="H256" i="2"/>
  <c r="K256" i="2" s="1"/>
  <c r="H32" i="2"/>
  <c r="H534" i="2"/>
  <c r="K534" i="2" s="1"/>
  <c r="I475" i="2"/>
  <c r="I497" i="2"/>
  <c r="G309" i="2"/>
  <c r="J579" i="2" l="1"/>
  <c r="K85" i="2"/>
  <c r="J85" i="2"/>
  <c r="K113" i="2"/>
  <c r="J113" i="2"/>
  <c r="K338" i="2"/>
  <c r="J338" i="2"/>
  <c r="K419" i="2"/>
  <c r="J419" i="2"/>
  <c r="J192" i="2"/>
  <c r="K192" i="2"/>
  <c r="J328" i="2"/>
  <c r="K350" i="2"/>
  <c r="J350" i="2"/>
  <c r="K410" i="2"/>
  <c r="J410" i="2"/>
  <c r="I409" i="2"/>
  <c r="K414" i="2"/>
  <c r="J414" i="2"/>
  <c r="K483" i="2"/>
  <c r="J483" i="2"/>
  <c r="K163" i="2"/>
  <c r="J163" i="2"/>
  <c r="J214" i="2"/>
  <c r="K214" i="2"/>
  <c r="K104" i="2"/>
  <c r="J104" i="2"/>
  <c r="K475" i="2"/>
  <c r="J475" i="2"/>
  <c r="K355" i="2"/>
  <c r="J355" i="2"/>
  <c r="K570" i="2"/>
  <c r="J570" i="2"/>
  <c r="J37" i="2"/>
  <c r="K37" i="2"/>
  <c r="K452" i="2"/>
  <c r="J452" i="2"/>
  <c r="J252" i="2"/>
  <c r="K209" i="2"/>
  <c r="J209" i="2"/>
  <c r="K205" i="2"/>
  <c r="J205" i="2"/>
  <c r="K463" i="2"/>
  <c r="J463" i="2"/>
  <c r="I462" i="2"/>
  <c r="K448" i="2"/>
  <c r="J448" i="2"/>
  <c r="J270" i="2"/>
  <c r="K270" i="2"/>
  <c r="K497" i="2"/>
  <c r="J497" i="2"/>
  <c r="K81" i="2"/>
  <c r="J81" i="2"/>
  <c r="J245" i="2"/>
  <c r="K245" i="2"/>
  <c r="K309" i="2"/>
  <c r="J309" i="2"/>
  <c r="K402" i="2"/>
  <c r="J402" i="2"/>
  <c r="J256" i="2"/>
  <c r="K443" i="2"/>
  <c r="J443" i="2"/>
  <c r="K426" i="2"/>
  <c r="J426" i="2"/>
  <c r="K439" i="2"/>
  <c r="J439" i="2"/>
  <c r="K503" i="2"/>
  <c r="J503" i="2"/>
  <c r="J283" i="2"/>
  <c r="K283" i="2"/>
  <c r="K468" i="2"/>
  <c r="J468" i="2"/>
  <c r="J262" i="2"/>
  <c r="K262" i="2"/>
  <c r="I261" i="2"/>
  <c r="J274" i="2"/>
  <c r="K274" i="2"/>
  <c r="H418" i="2"/>
  <c r="H467" i="2"/>
  <c r="H447" i="2"/>
  <c r="I479" i="2"/>
  <c r="H388" i="2"/>
  <c r="K388" i="2" s="1"/>
  <c r="H462" i="2"/>
  <c r="H409" i="2"/>
  <c r="H354" i="2"/>
  <c r="I278" i="2"/>
  <c r="I354" i="2"/>
  <c r="H337" i="2"/>
  <c r="H213" i="2"/>
  <c r="I213" i="2"/>
  <c r="H162" i="2"/>
  <c r="I112" i="2"/>
  <c r="G467" i="2"/>
  <c r="G388" i="2"/>
  <c r="J388" i="2" s="1"/>
  <c r="G462" i="2"/>
  <c r="G337" i="2"/>
  <c r="G354" i="2"/>
  <c r="G162" i="2"/>
  <c r="G244" i="2"/>
  <c r="H328" i="2"/>
  <c r="K328" i="2" s="1"/>
  <c r="I337" i="2"/>
  <c r="I162" i="2"/>
  <c r="G36" i="2"/>
  <c r="G112" i="2"/>
  <c r="I244" i="2"/>
  <c r="H36" i="2"/>
  <c r="G261" i="2"/>
  <c r="G213" i="2"/>
  <c r="G523" i="2"/>
  <c r="J523" i="2" s="1"/>
  <c r="H523" i="2"/>
  <c r="K523" i="2" s="1"/>
  <c r="I36" i="2"/>
  <c r="I447" i="2"/>
  <c r="G32" i="2"/>
  <c r="H252" i="2"/>
  <c r="K252" i="2" s="1"/>
  <c r="H261" i="2"/>
  <c r="I418" i="2"/>
  <c r="I522" i="2"/>
  <c r="K31" i="2"/>
  <c r="J31" i="2"/>
  <c r="I32" i="2"/>
  <c r="I387" i="2"/>
  <c r="G278" i="2"/>
  <c r="I467" i="2"/>
  <c r="H438" i="2"/>
  <c r="I438" i="2"/>
  <c r="H112" i="2"/>
  <c r="K354" i="2" l="1"/>
  <c r="J354" i="2"/>
  <c r="J261" i="2"/>
  <c r="K261" i="2"/>
  <c r="J278" i="2"/>
  <c r="K438" i="2"/>
  <c r="J438" i="2"/>
  <c r="J244" i="2"/>
  <c r="K337" i="2"/>
  <c r="J337" i="2"/>
  <c r="K479" i="2"/>
  <c r="J479" i="2"/>
  <c r="K467" i="2"/>
  <c r="J467" i="2"/>
  <c r="K462" i="2"/>
  <c r="J462" i="2"/>
  <c r="J162" i="2"/>
  <c r="K162" i="2"/>
  <c r="K213" i="2"/>
  <c r="J213" i="2"/>
  <c r="K418" i="2"/>
  <c r="J418" i="2"/>
  <c r="K447" i="2"/>
  <c r="J447" i="2"/>
  <c r="K112" i="2"/>
  <c r="J112" i="2"/>
  <c r="K409" i="2"/>
  <c r="J409" i="2"/>
  <c r="H522" i="2"/>
  <c r="K522" i="2" s="1"/>
  <c r="H387" i="2"/>
  <c r="K387" i="2" s="1"/>
  <c r="G387" i="2"/>
  <c r="J387" i="2" s="1"/>
  <c r="G522" i="2"/>
  <c r="J522" i="2" s="1"/>
  <c r="H278" i="2"/>
  <c r="K278" i="2" s="1"/>
  <c r="H244" i="2"/>
  <c r="K244" i="2" s="1"/>
  <c r="J36" i="2"/>
  <c r="K36" i="2"/>
  <c r="I586" i="2"/>
  <c r="K32" i="2"/>
  <c r="J32" i="2"/>
  <c r="G586" i="2" l="1"/>
  <c r="G587" i="2" s="1"/>
  <c r="H586" i="2"/>
  <c r="H587" i="2" s="1"/>
  <c r="J586" i="2" l="1"/>
  <c r="K586" i="2"/>
  <c r="J587" i="2"/>
  <c r="K587" i="2"/>
</calcChain>
</file>

<file path=xl/sharedStrings.xml><?xml version="1.0" encoding="utf-8"?>
<sst xmlns="http://schemas.openxmlformats.org/spreadsheetml/2006/main" count="629" uniqueCount="296">
  <si>
    <t>Строительство (реконструкция),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</si>
  <si>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Муниципальные гарантии городского округа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</si>
  <si>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</si>
  <si>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</si>
  <si>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Расходы на обеспечение деятельности (оказание услуг) муниципальных учреждений в рамках непрограммного направления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</si>
  <si>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 в рамках непрограммного направления деятельности "Обеспечение деятельности муниципальных органов местного самоуправления"</t>
  </si>
  <si>
    <t>Расходы на обеспечение функций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</si>
  <si>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Глава местной  администрации (исполнительно-распорядительного органа муниципального образования)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</si>
  <si>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Депутаты представительного органа муниципального образования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</si>
  <si>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Руководитель контрольно-счетной палаты муниципального образования и его заместители 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</si>
  <si>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Прочие мероприятия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</si>
  <si>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Обеспечение мероприятий по переселению граждан из аварийного жилищного фонда в рамках непрограммного направления деятельности "Адресная программа по переселению граждан из аварийного жилищного фонда" за счет средств бюджета  автономного округа и бюджетов муниципальных образований автономного округа</t>
  </si>
  <si>
    <t xml:space="preserve">Отчет по исполнению бюджета муниципального образования городской округ город Пыть-Ях на 01.04.2015 года </t>
  </si>
  <si>
    <t>Исполнение на 01.04.2015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</si>
  <si>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</si>
  <si>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</si>
  <si>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</si>
  <si>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</si>
  <si>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</si>
  <si>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000 1 13 00000 00 0000 000</t>
  </si>
  <si>
    <t>Прочие доходы  от компенсации затрат бюджеты городских округов</t>
  </si>
  <si>
    <t>св.100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</si>
  <si>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</si>
  <si>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</si>
  <si>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</si>
  <si>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% исполнения от уточненного плана</t>
  </si>
  <si>
    <t>% исполнения от утвержденного  плана</t>
  </si>
  <si>
    <t>(рубли)</t>
  </si>
  <si>
    <t>КБК</t>
  </si>
  <si>
    <t>ДОХОДЫ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</si>
  <si>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</si>
  <si>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</si>
  <si>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</si>
  <si>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</si>
  <si>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</si>
  <si>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Налоги на товары (работы,услуги),реализуемые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</si>
  <si>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</si>
  <si>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</si>
  <si>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</si>
  <si>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</si>
  <si>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</si>
  <si>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Государственная пошлина</t>
  </si>
  <si>
    <t>000 1 08 00000 00 0000 000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</si>
  <si>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</si>
  <si>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</si>
  <si>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Неналоговые доходы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</si>
  <si>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</si>
  <si>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</si>
  <si>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</si>
  <si>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Расходы на выплаты персоналу государственных (муниципальных) органов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</si>
  <si>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</si>
  <si>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</si>
  <si>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</si>
  <si>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Капитальные вложения в объекты государственной (муниципальной) собственности</t>
  </si>
  <si>
    <t>Бюджетные инвестиции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</si>
  <si>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</si>
  <si>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</si>
  <si>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</si>
  <si>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</si>
  <si>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</si>
  <si>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</si>
  <si>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</si>
  <si>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</si>
  <si>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</si>
  <si>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</si>
  <si>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Исполнение судебных актов</t>
  </si>
  <si>
    <t>Публичные нормативные выплаты гражданам несоциального характера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</si>
  <si>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</si>
  <si>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</si>
  <si>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</si>
  <si>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</si>
  <si>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</si>
  <si>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</si>
  <si>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</si>
  <si>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</si>
  <si>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</si>
  <si>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</si>
  <si>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</si>
  <si>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</si>
  <si>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</si>
  <si>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</si>
  <si>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Иные бюджетные ассигнования</t>
  </si>
  <si>
    <t>Уплата налогов, сборов и иных платежей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</si>
  <si>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</si>
  <si>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</si>
  <si>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</si>
  <si>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</si>
  <si>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</si>
  <si>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Резервные средства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</si>
  <si>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</si>
  <si>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</si>
  <si>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</si>
  <si>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</si>
  <si>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</si>
  <si>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</si>
  <si>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</si>
  <si>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</si>
  <si>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</si>
  <si>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</si>
  <si>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Социальные выплаты гражданам, кроме публичных нормативных социальных выплат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</si>
  <si>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</si>
  <si>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Иные выплаты населению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</si>
  <si>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</si>
  <si>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</si>
  <si>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</si>
  <si>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</si>
  <si>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</si>
  <si>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</si>
  <si>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</si>
  <si>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</si>
  <si>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</si>
  <si>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</si>
  <si>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</si>
  <si>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</si>
  <si>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</si>
  <si>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</si>
  <si>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</si>
  <si>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</si>
  <si>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</si>
  <si>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</si>
  <si>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</si>
  <si>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</si>
  <si>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</si>
  <si>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при пользовании природными ресурсами</t>
  </si>
  <si>
    <t>000 1 12 00000 00 0000 000</t>
  </si>
  <si>
    <t>Доходы от продажи материальных и нематериальных активов</t>
  </si>
  <si>
    <t>000 1 14 00000 00 0000 000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</si>
  <si>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</si>
  <si>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</si>
  <si>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</si>
  <si>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</si>
  <si>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БЕЗВОЗМЕЗДНЫЕ ПОСТУПЛЕНИЯ</t>
  </si>
  <si>
    <t>000 2 00 00000 00 0000 000</t>
  </si>
  <si>
    <t>Реализация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</si>
  <si>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</si>
  <si>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</si>
  <si>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</si>
  <si>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</si>
  <si>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</si>
  <si>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организации отдыха и оздоровления детей  в рамках подпрограммы "Дети Пыть-Яха" муниципальной программы "Социальная поддержка жителей города Пыть-Яха на 2014-2020 годы"</t>
  </si>
  <si>
    <t>Выплата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</si>
  <si>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Оплата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</si>
  <si>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</si>
  <si>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</si>
  <si>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Организация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</si>
  <si>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</si>
  <si>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</si>
  <si>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</si>
  <si>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</si>
  <si>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</si>
  <si>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Расходы на обеспечение функций органов местного самоуправления городского округа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</si>
  <si>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</si>
  <si>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Поддержка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</si>
  <si>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</si>
  <si>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</si>
  <si>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Реализация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</si>
  <si>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Возмещение части затрат в связи с предоставлением учителям общеобразовательных организаций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</si>
  <si>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Реализация полномочий, указанных в пунктах 3.1, 3.2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</si>
  <si>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Субсидия некоммерческой организации "Югорский фонд капитального ремонта многоквартирных домов" за счет средств бюджета  автономного округа и бюджетов муниципальных образований автономного округа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</si>
  <si>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</si>
  <si>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</si>
  <si>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</si>
  <si>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</si>
  <si>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</si>
  <si>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</si>
  <si>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</si>
  <si>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Поддержка малых форм хозяйствования в рамках подпрограммы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годах"" за счет средств бюджета автономного округа</t>
  </si>
  <si>
    <t>Предоставление гражданам субсидий на реализацию мероприятий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</si>
  <si>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Ликвидация и расселение приспособленных для проживания строений и создание безопасных условий проживания для граждан, проживающих в жилых домах, находящихся в зоне подтопления береговой линии, подверженной абразии, 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</si>
  <si>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</si>
  <si>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</si>
  <si>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Государственная поддержка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</si>
  <si>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Утвержденный план на 2015 год (Решение Думы от 31.03.2015 №323)</t>
  </si>
  <si>
    <t>Реализация мероприятий в части укрепления комплексной безопасности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</si>
  <si>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</si>
  <si>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 в рамках ведомственной целевой программы  "Благоустройство города Пыть-Ях на 2014-2016 годы"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</si>
  <si>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</si>
  <si>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</si>
  <si>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Социальное обеспечение и иные выплаты населению</t>
  </si>
  <si>
    <t>Публичные нормативные социальные выплаты гражданам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</si>
  <si>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</si>
  <si>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</si>
  <si>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</si>
  <si>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000 2 02 01000 00 0000 000</t>
  </si>
  <si>
    <t>Субсидии бюджетам субъектов Российской Федерации и муниципальных образований (межбюджетные субсидии)</t>
  </si>
  <si>
    <t>000 2 02 02000 00 0000 000</t>
  </si>
  <si>
    <t>Субвенции бюджетам субъектов Российской Федерации и муниципальных образований</t>
  </si>
  <si>
    <t>000 2 02 03000 00 0000 000</t>
  </si>
  <si>
    <t>Иные межбюджетные трансферты</t>
  </si>
  <si>
    <t>000 2 02 04000 00 0000 000</t>
  </si>
  <si>
    <t>ПРОЧИЕ БЕЗВОЗМЕЗДНЫЕ ПОСТУПЛЕНИЯ</t>
  </si>
  <si>
    <t>000 2 02 07000 00 0000 000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</si>
  <si>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</si>
  <si>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000 2 18 00000 00 0000 000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</si>
  <si>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</si>
  <si>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</si>
  <si>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</si>
  <si>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</si>
  <si>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</si>
  <si>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</si>
  <si>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</si>
  <si>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</si>
  <si>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</si>
  <si>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условий для деятельности добровольных формирований населения по охране общественного порядка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</si>
  <si>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</si>
  <si>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</si>
  <si>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Уточненный план на 2015 год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</si>
  <si>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</si>
  <si>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</si>
  <si>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</si>
  <si>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</si>
  <si>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</si>
  <si>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</si>
  <si>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ВСЕГО ДОХОДОВ </t>
  </si>
  <si>
    <t>в том числе собственные доходы</t>
  </si>
  <si>
    <t>ИСТОЧНИКИ ВНУТРЕННЕГО ФИНАНСИРОВАНИЯ ДЕФИЦИТОВ БЮДЖЕТОВ</t>
  </si>
  <si>
    <t>01 00 00 00 00 0000 000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</si>
  <si>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</si>
  <si>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01 03 01 00 04 0000 710</t>
  </si>
  <si>
    <t>Возврат прочих бюджетных кредитов (ссуд), предоставленных бюджетами городских округов внутри страны</t>
  </si>
  <si>
    <t>01 06 08 00 04 0000 640</t>
  </si>
  <si>
    <t>Изменение остатков средств на счетах по учету средств бюджетов</t>
  </si>
  <si>
    <t>01 05 00 00 00 0000 000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</si>
  <si>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</si>
  <si>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</si>
  <si>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</si>
  <si>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</si>
  <si>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</si>
  <si>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</si>
  <si>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</si>
  <si>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</si>
  <si>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Наименование</t>
  </si>
  <si>
    <t>ЦСР</t>
  </si>
  <si>
    <t>ВР</t>
  </si>
  <si>
    <t>Муниципальная программа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</si>
  <si>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</si>
  <si>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</si>
  <si>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</si>
  <si>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</si>
  <si>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</si>
  <si>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</si>
  <si>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</si>
  <si>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</si>
  <si>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</si>
  <si>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</si>
  <si>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</si>
  <si>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РАСХОДЫ</t>
  </si>
  <si>
    <t>ВСЕГО РАСХОДЫ</t>
  </si>
  <si>
    <t>ДЕФИЦИТ(-), ПРОФИЦИТ(+)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</si>
  <si>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</si>
  <si>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</si>
  <si>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</si>
  <si>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</si>
  <si>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</si>
  <si>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</si>
  <si>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</si>
  <si>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</si>
  <si>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</si>
  <si>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</si>
  <si>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</si>
  <si>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</si>
  <si>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</si>
  <si>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</si>
  <si>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</si>
  <si>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</si>
  <si>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</si>
  <si>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</si>
  <si>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</si>
  <si>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</si>
  <si>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</si>
  <si>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</si>
  <si>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</si>
  <si>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</si>
  <si>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</si>
  <si>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</si>
  <si>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</si>
  <si>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</si>
  <si>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</si>
  <si>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</si>
  <si>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</si>
  <si>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</si>
  <si>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</si>
  <si>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</si>
  <si>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</si>
  <si>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</si>
  <si>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</si>
  <si>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</si>
  <si>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</si>
  <si>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</si>
  <si>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</si>
  <si>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</si>
  <si>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</si>
  <si>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</si>
  <si>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</si>
  <si>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Непрограммное направление деятельности "Адресная программа по переселению граждан из аварийного жилищного фонда"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</si>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</sst>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р_._-;\-* #,##0_р_._-;_-* &quot;-&quot;_р_._-;_-@_-"/>
    <numFmt numFmtId="43" formatCode="_-* #,##0.00_р_._-;\-* #,##0.00_р_._-;_-* &quot;-&quot;??_р_._-;_-@_-"/>
    <numFmt numFmtId="164" formatCode="00"/>
    <numFmt numFmtId="165" formatCode="000"/>
    <numFmt numFmtId="166" formatCode="0000000"/>
    <numFmt numFmtId="167" formatCode="0000"/>
    <numFmt numFmtId="168" formatCode="0.0"/>
    <numFmt numFmtId="169" formatCode="000;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3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8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11" fillId="0" borderId="0"/>
    <xf numFmtId="0" fontId="2" fillId="0" borderId="0"/>
    <xf numFmtId="0" fontId="3" fillId="0" borderId="0"/>
    <xf numFmtId="0" fontId="3" fillId="0" borderId="0"/>
    <xf numFmtId="0" fontId="10" fillId="0" borderId="0"/>
    <xf numFmtId="0" fontId="12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7" fillId="0" borderId="0"/>
    <xf numFmtId="0" fontId="1" fillId="0" borderId="0"/>
  </cellStyleXfs>
  <cellXfs count="91">
    <xf numFmtId="0" fontId="0" fillId="0" borderId="0" xfId="0"/>
    <xf numFmtId="0" fontId="4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4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4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4" applyNumberFormat="1" applyFont="1" applyFill="1" applyBorder="1" applyAlignment="1" applyProtection="1">
      <alignment wrapText="1"/>
      <protection hidden="1"/>
    </xf>
    <xf numFmtId="1" fontId="4" fillId="0" borderId="3" xfId="4" applyNumberFormat="1" applyFont="1" applyFill="1" applyBorder="1" applyAlignment="1" applyProtection="1">
      <alignment horizontal="center" vertical="center" wrapText="1"/>
      <protection hidden="1"/>
    </xf>
    <xf numFmtId="167" fontId="4" fillId="0" borderId="4" xfId="4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4" applyNumberFormat="1" applyFont="1" applyFill="1" applyBorder="1" applyAlignment="1" applyProtection="1">
      <alignment wrapText="1"/>
      <protection hidden="1"/>
    </xf>
    <xf numFmtId="40" fontId="4" fillId="0" borderId="1" xfId="4" applyNumberFormat="1" applyFont="1" applyFill="1" applyBorder="1" applyAlignment="1" applyProtection="1">
      <alignment horizontal="center" vertical="center" wrapText="1"/>
      <protection hidden="1"/>
    </xf>
    <xf numFmtId="40" fontId="4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6" fillId="0" borderId="0" xfId="4" applyFont="1" applyFill="1"/>
    <xf numFmtId="0" fontId="7" fillId="0" borderId="0" xfId="4" applyFont="1" applyFill="1" applyAlignment="1">
      <alignment horizontal="center" wrapText="1"/>
    </xf>
    <xf numFmtId="0" fontId="6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5" applyNumberFormat="1" applyFont="1" applyFill="1" applyBorder="1" applyAlignment="1">
      <alignment horizontal="center" vertical="center" wrapText="1"/>
    </xf>
    <xf numFmtId="0" fontId="7" fillId="0" borderId="0" xfId="4" applyFont="1" applyFill="1"/>
    <xf numFmtId="0" fontId="6" fillId="0" borderId="1" xfId="5" applyNumberFormat="1" applyFont="1" applyFill="1" applyBorder="1" applyAlignment="1" applyProtection="1">
      <alignment horizontal="left" wrapText="1"/>
      <protection hidden="1"/>
    </xf>
    <xf numFmtId="4" fontId="6" fillId="0" borderId="1" xfId="5" applyNumberFormat="1" applyFont="1" applyFill="1" applyBorder="1" applyAlignment="1">
      <alignment horizontal="right" vertical="center" wrapText="1"/>
    </xf>
    <xf numFmtId="2" fontId="6" fillId="0" borderId="1" xfId="4" applyNumberFormat="1" applyFont="1" applyFill="1" applyBorder="1" applyAlignment="1">
      <alignment horizontal="right"/>
    </xf>
    <xf numFmtId="4" fontId="6" fillId="0" borderId="1" xfId="5" applyNumberFormat="1" applyFont="1" applyFill="1" applyBorder="1" applyAlignment="1">
      <alignment horizontal="right" wrapText="1"/>
    </xf>
    <xf numFmtId="0" fontId="7" fillId="0" borderId="1" xfId="5" applyNumberFormat="1" applyFont="1" applyFill="1" applyBorder="1" applyAlignment="1" applyProtection="1">
      <alignment horizontal="left" wrapText="1"/>
      <protection hidden="1"/>
    </xf>
    <xf numFmtId="4" fontId="6" fillId="0" borderId="1" xfId="4" applyNumberFormat="1" applyFont="1" applyFill="1" applyBorder="1" applyAlignment="1">
      <alignment horizontal="right"/>
    </xf>
    <xf numFmtId="49" fontId="6" fillId="0" borderId="1" xfId="5" applyNumberFormat="1" applyFont="1" applyFill="1" applyBorder="1" applyAlignment="1" applyProtection="1">
      <alignment horizontal="left" wrapText="1"/>
      <protection hidden="1"/>
    </xf>
    <xf numFmtId="4" fontId="7" fillId="0" borderId="1" xfId="4" applyNumberFormat="1" applyFont="1" applyFill="1" applyBorder="1"/>
    <xf numFmtId="164" fontId="4" fillId="0" borderId="2" xfId="4" applyNumberFormat="1" applyFont="1" applyFill="1" applyBorder="1" applyAlignment="1" applyProtection="1">
      <alignment horizontal="center" vertical="center" wrapText="1"/>
      <protection hidden="1"/>
    </xf>
    <xf numFmtId="2" fontId="7" fillId="0" borderId="1" xfId="4" applyNumberFormat="1" applyFont="1" applyFill="1" applyBorder="1"/>
    <xf numFmtId="0" fontId="6" fillId="0" borderId="1" xfId="4" applyFont="1" applyFill="1" applyBorder="1"/>
    <xf numFmtId="0" fontId="6" fillId="0" borderId="1" xfId="0" applyFont="1" applyFill="1" applyBorder="1" applyAlignment="1">
      <alignment horizontal="left"/>
    </xf>
    <xf numFmtId="0" fontId="6" fillId="0" borderId="1" xfId="5" applyNumberFormat="1" applyFont="1" applyFill="1" applyBorder="1" applyAlignment="1" applyProtection="1">
      <alignment horizontal="left" vertical="top" wrapText="1"/>
      <protection hidden="1"/>
    </xf>
    <xf numFmtId="165" fontId="16" fillId="0" borderId="1" xfId="4" applyNumberFormat="1" applyFont="1" applyFill="1" applyBorder="1" applyAlignment="1" applyProtection="1">
      <alignment wrapText="1"/>
      <protection hidden="1"/>
    </xf>
    <xf numFmtId="164" fontId="16" fillId="0" borderId="2" xfId="4" applyNumberFormat="1" applyFont="1" applyFill="1" applyBorder="1" applyAlignment="1" applyProtection="1">
      <alignment horizontal="center" vertical="center" wrapText="1"/>
      <protection hidden="1"/>
    </xf>
    <xf numFmtId="1" fontId="16" fillId="0" borderId="3" xfId="4" applyNumberFormat="1" applyFont="1" applyFill="1" applyBorder="1" applyAlignment="1" applyProtection="1">
      <alignment horizontal="center" vertical="center" wrapText="1"/>
      <protection hidden="1"/>
    </xf>
    <xf numFmtId="167" fontId="16" fillId="0" borderId="4" xfId="4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4" applyNumberFormat="1" applyFont="1" applyFill="1" applyBorder="1" applyAlignment="1" applyProtection="1">
      <alignment horizontal="center" vertical="center" wrapText="1"/>
      <protection hidden="1"/>
    </xf>
    <xf numFmtId="40" fontId="16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16" fillId="0" borderId="1" xfId="0" applyFont="1" applyFill="1" applyBorder="1" applyAlignment="1">
      <alignment wrapText="1"/>
    </xf>
    <xf numFmtId="0" fontId="0" fillId="0" borderId="0" xfId="0" applyFill="1"/>
    <xf numFmtId="0" fontId="15" fillId="0" borderId="0" xfId="0" applyFont="1" applyFill="1"/>
    <xf numFmtId="165" fontId="6" fillId="0" borderId="1" xfId="6" applyNumberFormat="1" applyFont="1" applyFill="1" applyBorder="1" applyAlignment="1">
      <alignment horizontal="center"/>
    </xf>
    <xf numFmtId="0" fontId="6" fillId="0" borderId="1" xfId="6" applyNumberFormat="1" applyFont="1" applyFill="1" applyBorder="1" applyAlignment="1">
      <alignment horizontal="left" vertical="center" wrapText="1"/>
    </xf>
    <xf numFmtId="0" fontId="6" fillId="0" borderId="0" xfId="6" applyFont="1" applyFill="1"/>
    <xf numFmtId="0" fontId="4" fillId="0" borderId="1" xfId="6" applyNumberFormat="1" applyFont="1" applyFill="1" applyBorder="1" applyAlignment="1">
      <alignment horizontal="left" vertical="center" wrapText="1"/>
    </xf>
    <xf numFmtId="165" fontId="4" fillId="0" borderId="1" xfId="6" applyNumberFormat="1" applyFont="1" applyFill="1" applyBorder="1" applyAlignment="1">
      <alignment horizontal="center"/>
    </xf>
    <xf numFmtId="4" fontId="4" fillId="0" borderId="1" xfId="6" applyNumberFormat="1" applyFont="1" applyFill="1" applyBorder="1" applyAlignment="1">
      <alignment horizontal="right" wrapText="1"/>
    </xf>
    <xf numFmtId="0" fontId="14" fillId="0" borderId="0" xfId="0" applyFont="1" applyFill="1"/>
    <xf numFmtId="4" fontId="7" fillId="0" borderId="0" xfId="4" applyNumberFormat="1" applyFont="1" applyFill="1" applyAlignment="1">
      <alignment horizontal="center" wrapText="1"/>
    </xf>
    <xf numFmtId="4" fontId="6" fillId="0" borderId="0" xfId="4" applyNumberFormat="1" applyFont="1" applyFill="1"/>
    <xf numFmtId="4" fontId="4" fillId="0" borderId="1" xfId="6" applyNumberFormat="1" applyFont="1" applyFill="1" applyBorder="1" applyAlignment="1">
      <alignment horizontal="right"/>
    </xf>
    <xf numFmtId="168" fontId="6" fillId="0" borderId="1" xfId="4" applyNumberFormat="1" applyFont="1" applyFill="1" applyBorder="1" applyAlignment="1">
      <alignment horizontal="right"/>
    </xf>
    <xf numFmtId="165" fontId="4" fillId="0" borderId="2" xfId="4" applyNumberFormat="1" applyFont="1" applyFill="1" applyBorder="1" applyAlignment="1" applyProtection="1">
      <alignment wrapText="1"/>
      <protection hidden="1"/>
    </xf>
    <xf numFmtId="166" fontId="4" fillId="0" borderId="2" xfId="4" applyNumberFormat="1" applyFont="1" applyFill="1" applyBorder="1" applyAlignment="1" applyProtection="1">
      <alignment wrapText="1"/>
      <protection hidden="1"/>
    </xf>
    <xf numFmtId="165" fontId="4" fillId="0" borderId="4" xfId="4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4" applyNumberFormat="1" applyFont="1" applyFill="1" applyBorder="1" applyAlignment="1" applyProtection="1">
      <alignment horizontal="center" vertical="center" wrapText="1"/>
      <protection hidden="1"/>
    </xf>
    <xf numFmtId="1" fontId="4" fillId="0" borderId="6" xfId="4" applyNumberFormat="1" applyFont="1" applyFill="1" applyBorder="1" applyAlignment="1" applyProtection="1">
      <alignment horizontal="center" vertical="center" wrapText="1"/>
      <protection hidden="1"/>
    </xf>
    <xf numFmtId="167" fontId="4" fillId="0" borderId="7" xfId="4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6" applyNumberFormat="1" applyFont="1" applyFill="1" applyBorder="1" applyAlignment="1">
      <alignment horizontal="center"/>
    </xf>
    <xf numFmtId="0" fontId="4" fillId="0" borderId="3" xfId="6" applyNumberFormat="1" applyFont="1" applyFill="1" applyBorder="1" applyAlignment="1">
      <alignment horizontal="center"/>
    </xf>
    <xf numFmtId="0" fontId="4" fillId="0" borderId="4" xfId="6" applyNumberFormat="1" applyFont="1" applyFill="1" applyBorder="1" applyAlignment="1">
      <alignment horizontal="center"/>
    </xf>
    <xf numFmtId="0" fontId="6" fillId="0" borderId="8" xfId="6" applyNumberFormat="1" applyFont="1" applyFill="1" applyBorder="1" applyAlignment="1">
      <alignment horizontal="center"/>
    </xf>
    <xf numFmtId="0" fontId="6" fillId="0" borderId="9" xfId="6" applyNumberFormat="1" applyFont="1" applyFill="1" applyBorder="1" applyAlignment="1">
      <alignment horizontal="center"/>
    </xf>
    <xf numFmtId="0" fontId="16" fillId="0" borderId="2" xfId="4" applyNumberFormat="1" applyFont="1" applyFill="1" applyBorder="1" applyAlignment="1" applyProtection="1">
      <alignment horizontal="left" vertical="center" wrapText="1"/>
      <protection hidden="1"/>
    </xf>
    <xf numFmtId="0" fontId="16" fillId="0" borderId="3" xfId="4" applyNumberFormat="1" applyFont="1" applyFill="1" applyBorder="1" applyAlignment="1" applyProtection="1">
      <alignment horizontal="left" vertical="center" wrapText="1"/>
      <protection hidden="1"/>
    </xf>
    <xf numFmtId="0" fontId="16" fillId="0" borderId="4" xfId="4" applyNumberFormat="1" applyFont="1" applyFill="1" applyBorder="1" applyAlignment="1" applyProtection="1">
      <alignment horizontal="left" vertical="center" wrapText="1"/>
      <protection hidden="1"/>
    </xf>
    <xf numFmtId="0" fontId="6" fillId="0" borderId="9" xfId="4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7" fillId="0" borderId="1" xfId="4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4" fillId="0" borderId="2" xfId="4" applyNumberFormat="1" applyFont="1" applyFill="1" applyBorder="1" applyAlignment="1" applyProtection="1">
      <alignment horizontal="center" vertical="center" wrapText="1"/>
      <protection hidden="1"/>
    </xf>
    <xf numFmtId="164" fontId="4" fillId="0" borderId="3" xfId="4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4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4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3" fillId="0" borderId="0" xfId="4" applyFont="1" applyFill="1" applyAlignment="1">
      <alignment horizontal="center" wrapText="1"/>
    </xf>
    <xf numFmtId="0" fontId="6" fillId="0" borderId="1" xfId="4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 applyProtection="1">
      <alignment horizontal="center" wrapText="1"/>
      <protection hidden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6" fillId="0" borderId="9" xfId="4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wrapText="1"/>
    </xf>
    <xf numFmtId="164" fontId="4" fillId="0" borderId="2" xfId="4" applyNumberFormat="1" applyFont="1" applyFill="1" applyBorder="1" applyAlignment="1" applyProtection="1">
      <alignment horizontal="center" vertical="center"/>
      <protection hidden="1"/>
    </xf>
    <xf numFmtId="1" fontId="4" fillId="0" borderId="3" xfId="4" applyNumberFormat="1" applyFont="1" applyFill="1" applyBorder="1" applyAlignment="1" applyProtection="1">
      <alignment horizontal="center" vertical="center"/>
      <protection hidden="1"/>
    </xf>
    <xf numFmtId="167" fontId="4" fillId="0" borderId="4" xfId="4" applyNumberFormat="1" applyFont="1" applyFill="1" applyBorder="1" applyAlignment="1" applyProtection="1">
      <alignment horizontal="center" vertical="center"/>
      <protection hidden="1"/>
    </xf>
    <xf numFmtId="169" fontId="4" fillId="0" borderId="1" xfId="4" applyNumberFormat="1" applyFont="1" applyFill="1" applyBorder="1" applyAlignment="1" applyProtection="1">
      <alignment horizontal="center" vertical="center"/>
      <protection hidden="1"/>
    </xf>
    <xf numFmtId="0" fontId="18" fillId="0" borderId="1" xfId="10" applyNumberFormat="1" applyFont="1" applyFill="1" applyBorder="1" applyAlignment="1" applyProtection="1">
      <alignment horizontal="left" vertical="center" wrapText="1"/>
      <protection hidden="1"/>
    </xf>
  </cellXfs>
  <cellStyles count="12">
    <cellStyle name="Обычный" xfId="0" builtinId="0"/>
    <cellStyle name="Обычный 2" xfId="1"/>
    <cellStyle name="Обычный 2 2" xfId="2"/>
    <cellStyle name="Обычный 2 3" xfId="10"/>
    <cellStyle name="Обычный 3" xfId="3"/>
    <cellStyle name="Обычный 4" xfId="11"/>
    <cellStyle name="Обычный_tmp" xfId="4"/>
    <cellStyle name="Обычный_Tmp2" xfId="5"/>
    <cellStyle name="Обычный_Исполнение бюджета на 01.10.2014" xfId="6"/>
    <cellStyle name="Стиль 1" xfId="7"/>
    <cellStyle name="Тысячи [0]_Лист1" xfId="8"/>
    <cellStyle name="Тысячи_Лист1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01"/>
  <sheetViews>
    <sheetView tabSelected="1" topLeftCell="A523" zoomScale="75" zoomScaleNormal="75" workbookViewId="0">
      <selection activeCell="H591" sqref="H591"/>
    </sheetView>
  </sheetViews>
  <sheetFormatPr defaultRowHeight="15" x14ac:dyDescent="0.25"/>
  <cols>
    <col min="1" max="1" width="2.7109375" customWidth="1"/>
    <col min="2" max="2" width="68.42578125" customWidth="1"/>
    <col min="3" max="3" width="6.140625" customWidth="1"/>
    <col min="4" max="4" width="4.28515625" customWidth="1"/>
    <col min="5" max="5" width="11.42578125" customWidth="1"/>
    <col min="6" max="6" width="9.7109375" customWidth="1"/>
    <col min="7" max="7" width="22.7109375" style="39" customWidth="1"/>
    <col min="8" max="8" width="22.5703125" style="39" customWidth="1"/>
    <col min="9" max="9" width="19.28515625" style="39" bestFit="1" customWidth="1"/>
    <col min="10" max="10" width="12.85546875" style="39" customWidth="1"/>
    <col min="11" max="11" width="13.85546875" style="39" customWidth="1"/>
  </cols>
  <sheetData>
    <row r="1" spans="2:11" s="12" customFormat="1" ht="39" customHeight="1" x14ac:dyDescent="0.35">
      <c r="B1" s="77" t="s">
        <v>12</v>
      </c>
      <c r="C1" s="77"/>
      <c r="D1" s="77"/>
      <c r="E1" s="77"/>
      <c r="F1" s="77"/>
      <c r="G1" s="77"/>
      <c r="H1" s="77"/>
      <c r="I1" s="77"/>
      <c r="J1" s="77"/>
      <c r="K1" s="77"/>
    </row>
    <row r="2" spans="2:11" s="12" customFormat="1" ht="16.5" x14ac:dyDescent="0.25">
      <c r="B2" s="13"/>
      <c r="C2" s="13"/>
      <c r="D2" s="13"/>
      <c r="E2" s="13"/>
      <c r="F2" s="13"/>
      <c r="G2" s="13"/>
      <c r="H2" s="48"/>
      <c r="I2" s="48"/>
      <c r="J2" s="13"/>
    </row>
    <row r="3" spans="2:11" s="12" customFormat="1" ht="16.5" x14ac:dyDescent="0.25">
      <c r="C3" s="14"/>
      <c r="D3" s="14"/>
      <c r="E3" s="14"/>
      <c r="F3" s="14"/>
      <c r="H3" s="49"/>
      <c r="I3" s="49"/>
      <c r="K3" s="15" t="s">
        <v>27</v>
      </c>
    </row>
    <row r="4" spans="2:11" s="12" customFormat="1" ht="94.5" x14ac:dyDescent="0.25">
      <c r="B4" s="16" t="s">
        <v>231</v>
      </c>
      <c r="C4" s="78" t="s">
        <v>28</v>
      </c>
      <c r="D4" s="79"/>
      <c r="E4" s="79"/>
      <c r="F4" s="79"/>
      <c r="G4" s="10" t="s">
        <v>172</v>
      </c>
      <c r="H4" s="10" t="s">
        <v>206</v>
      </c>
      <c r="I4" s="10" t="s">
        <v>13</v>
      </c>
      <c r="J4" s="10" t="s">
        <v>26</v>
      </c>
      <c r="K4" s="10" t="s">
        <v>25</v>
      </c>
    </row>
    <row r="5" spans="2:11" s="12" customFormat="1" ht="16.5" x14ac:dyDescent="0.25">
      <c r="B5" s="16">
        <v>1</v>
      </c>
      <c r="C5" s="78">
        <v>2</v>
      </c>
      <c r="D5" s="79"/>
      <c r="E5" s="79"/>
      <c r="F5" s="79"/>
      <c r="G5" s="16">
        <v>3</v>
      </c>
      <c r="H5" s="17">
        <v>4</v>
      </c>
      <c r="I5" s="17">
        <v>5</v>
      </c>
      <c r="J5" s="17">
        <v>6</v>
      </c>
      <c r="K5" s="29"/>
    </row>
    <row r="6" spans="2:11" s="18" customFormat="1" ht="16.5" x14ac:dyDescent="0.25">
      <c r="B6" s="81" t="s">
        <v>29</v>
      </c>
      <c r="C6" s="81"/>
      <c r="D6" s="81"/>
      <c r="E6" s="81"/>
      <c r="F6" s="81"/>
      <c r="G6" s="81"/>
      <c r="H6" s="81"/>
      <c r="I6" s="81"/>
      <c r="J6" s="81"/>
      <c r="K6" s="81"/>
    </row>
    <row r="7" spans="2:11" s="18" customFormat="1" ht="16.5" x14ac:dyDescent="0.25">
      <c r="B7" s="30" t="s">
        <v>30</v>
      </c>
      <c r="C7" s="78" t="s">
        <v>31</v>
      </c>
      <c r="D7" s="79"/>
      <c r="E7" s="79"/>
      <c r="F7" s="79"/>
      <c r="G7" s="20">
        <f>SUM(G8+G15)</f>
        <v>1103222900</v>
      </c>
      <c r="H7" s="20">
        <f>SUM(H8+H15)</f>
        <v>1103222900</v>
      </c>
      <c r="I7" s="20">
        <f>SUM(I8+I15)</f>
        <v>238096902.09999999</v>
      </c>
      <c r="J7" s="21">
        <f>I7/G7*100</f>
        <v>21.581939796572389</v>
      </c>
      <c r="K7" s="51">
        <f>I7/H7*100</f>
        <v>21.581939796572389</v>
      </c>
    </row>
    <row r="8" spans="2:11" s="18" customFormat="1" ht="16.5" x14ac:dyDescent="0.25">
      <c r="B8" s="30" t="s">
        <v>32</v>
      </c>
      <c r="C8" s="78"/>
      <c r="D8" s="79"/>
      <c r="E8" s="79"/>
      <c r="F8" s="79"/>
      <c r="G8" s="20">
        <f>SUM(G9:G14)</f>
        <v>948988900</v>
      </c>
      <c r="H8" s="20">
        <f>SUM(H9:H14)</f>
        <v>948988900</v>
      </c>
      <c r="I8" s="20">
        <f>SUM(I9:I14)</f>
        <v>204035607.38</v>
      </c>
      <c r="J8" s="21">
        <f t="shared" ref="J8:J28" si="0">I8/G8*100</f>
        <v>21.500315481034605</v>
      </c>
      <c r="K8" s="51">
        <f t="shared" ref="K8:K32" si="1">I8/H8*100</f>
        <v>21.500315481034605</v>
      </c>
    </row>
    <row r="9" spans="2:11" s="12" customFormat="1" ht="16.5" x14ac:dyDescent="0.25">
      <c r="B9" s="19" t="s">
        <v>33</v>
      </c>
      <c r="C9" s="78" t="s">
        <v>34</v>
      </c>
      <c r="D9" s="79"/>
      <c r="E9" s="79"/>
      <c r="F9" s="79"/>
      <c r="G9" s="20">
        <v>751066000</v>
      </c>
      <c r="H9" s="20">
        <v>751066000</v>
      </c>
      <c r="I9" s="20">
        <v>164434150.13</v>
      </c>
      <c r="J9" s="21">
        <f t="shared" si="0"/>
        <v>21.893435481036285</v>
      </c>
      <c r="K9" s="51">
        <f t="shared" si="1"/>
        <v>21.893435481036285</v>
      </c>
    </row>
    <row r="10" spans="2:11" s="12" customFormat="1" ht="33" x14ac:dyDescent="0.25">
      <c r="B10" s="19" t="s">
        <v>35</v>
      </c>
      <c r="C10" s="80" t="s">
        <v>36</v>
      </c>
      <c r="D10" s="80"/>
      <c r="E10" s="80"/>
      <c r="F10" s="80"/>
      <c r="G10" s="22">
        <v>8247800</v>
      </c>
      <c r="H10" s="22">
        <v>8247800</v>
      </c>
      <c r="I10" s="22">
        <v>2351038.7999999998</v>
      </c>
      <c r="J10" s="21">
        <f t="shared" si="0"/>
        <v>28.505041344358496</v>
      </c>
      <c r="K10" s="51">
        <f t="shared" si="1"/>
        <v>28.505041344358496</v>
      </c>
    </row>
    <row r="11" spans="2:11" s="12" customFormat="1" ht="16.5" x14ac:dyDescent="0.25">
      <c r="B11" s="19" t="s">
        <v>37</v>
      </c>
      <c r="C11" s="78" t="s">
        <v>38</v>
      </c>
      <c r="D11" s="79"/>
      <c r="E11" s="79"/>
      <c r="F11" s="79"/>
      <c r="G11" s="20">
        <v>115696100</v>
      </c>
      <c r="H11" s="20">
        <v>115696100</v>
      </c>
      <c r="I11" s="20">
        <v>19821997.140000001</v>
      </c>
      <c r="J11" s="21">
        <f t="shared" si="0"/>
        <v>17.132813586629108</v>
      </c>
      <c r="K11" s="51">
        <f t="shared" si="1"/>
        <v>17.132813586629108</v>
      </c>
    </row>
    <row r="12" spans="2:11" s="12" customFormat="1" ht="16.5" x14ac:dyDescent="0.25">
      <c r="B12" s="19" t="s">
        <v>39</v>
      </c>
      <c r="C12" s="78" t="s">
        <v>40</v>
      </c>
      <c r="D12" s="79"/>
      <c r="E12" s="79"/>
      <c r="F12" s="79"/>
      <c r="G12" s="20">
        <v>70267000</v>
      </c>
      <c r="H12" s="20">
        <v>70267000</v>
      </c>
      <c r="I12" s="20">
        <v>15937556.9</v>
      </c>
      <c r="J12" s="21">
        <f t="shared" si="0"/>
        <v>22.681424993240071</v>
      </c>
      <c r="K12" s="51">
        <f t="shared" si="1"/>
        <v>22.681424993240071</v>
      </c>
    </row>
    <row r="13" spans="2:11" s="12" customFormat="1" ht="16.5" x14ac:dyDescent="0.25">
      <c r="B13" s="19" t="s">
        <v>41</v>
      </c>
      <c r="C13" s="78" t="s">
        <v>42</v>
      </c>
      <c r="D13" s="79"/>
      <c r="E13" s="79"/>
      <c r="F13" s="79"/>
      <c r="G13" s="20">
        <v>3712000</v>
      </c>
      <c r="H13" s="20">
        <v>3712000</v>
      </c>
      <c r="I13" s="20">
        <v>1490864.41</v>
      </c>
      <c r="J13" s="21">
        <f t="shared" si="0"/>
        <v>40.163373114224136</v>
      </c>
      <c r="K13" s="51">
        <f t="shared" si="1"/>
        <v>40.163373114224136</v>
      </c>
    </row>
    <row r="14" spans="2:11" s="12" customFormat="1" ht="33" x14ac:dyDescent="0.25">
      <c r="B14" s="19" t="s">
        <v>43</v>
      </c>
      <c r="C14" s="82" t="s">
        <v>44</v>
      </c>
      <c r="D14" s="83"/>
      <c r="E14" s="83"/>
      <c r="F14" s="83"/>
      <c r="G14" s="22">
        <v>0</v>
      </c>
      <c r="H14" s="22">
        <v>0</v>
      </c>
      <c r="I14" s="22">
        <v>0</v>
      </c>
      <c r="J14" s="21">
        <v>0</v>
      </c>
      <c r="K14" s="51">
        <v>0</v>
      </c>
    </row>
    <row r="15" spans="2:11" s="18" customFormat="1" ht="16.5" x14ac:dyDescent="0.25">
      <c r="B15" s="30" t="s">
        <v>45</v>
      </c>
      <c r="C15" s="78"/>
      <c r="D15" s="79"/>
      <c r="E15" s="79"/>
      <c r="F15" s="79"/>
      <c r="G15" s="20">
        <f>SUM(G16:G21)</f>
        <v>154234000</v>
      </c>
      <c r="H15" s="20">
        <f>SUM(H16:H21)</f>
        <v>154234000</v>
      </c>
      <c r="I15" s="20">
        <f>SUM(I16:I21)</f>
        <v>34061294.720000006</v>
      </c>
      <c r="J15" s="21">
        <f t="shared" si="0"/>
        <v>22.084167382029907</v>
      </c>
      <c r="K15" s="51">
        <f t="shared" si="1"/>
        <v>22.084167382029907</v>
      </c>
    </row>
    <row r="16" spans="2:11" s="12" customFormat="1" ht="33" x14ac:dyDescent="0.25">
      <c r="B16" s="19" t="s">
        <v>121</v>
      </c>
      <c r="C16" s="84" t="s">
        <v>122</v>
      </c>
      <c r="D16" s="85"/>
      <c r="E16" s="85"/>
      <c r="F16" s="85"/>
      <c r="G16" s="22">
        <v>141110000</v>
      </c>
      <c r="H16" s="22">
        <v>139360000</v>
      </c>
      <c r="I16" s="22">
        <v>28039868</v>
      </c>
      <c r="J16" s="21">
        <f t="shared" si="0"/>
        <v>19.870929062433561</v>
      </c>
      <c r="K16" s="51">
        <f t="shared" si="1"/>
        <v>20.120456371986222</v>
      </c>
    </row>
    <row r="17" spans="2:11" s="12" customFormat="1" ht="16.5" x14ac:dyDescent="0.25">
      <c r="B17" s="19" t="s">
        <v>123</v>
      </c>
      <c r="C17" s="66" t="s">
        <v>124</v>
      </c>
      <c r="D17" s="67"/>
      <c r="E17" s="67"/>
      <c r="F17" s="67"/>
      <c r="G17" s="20">
        <v>1490000</v>
      </c>
      <c r="H17" s="20">
        <v>1490000</v>
      </c>
      <c r="I17" s="20">
        <v>552015.53</v>
      </c>
      <c r="J17" s="21">
        <f t="shared" si="0"/>
        <v>37.048022147651011</v>
      </c>
      <c r="K17" s="51">
        <f t="shared" si="1"/>
        <v>37.048022147651011</v>
      </c>
    </row>
    <row r="18" spans="2:11" s="12" customFormat="1" ht="33" x14ac:dyDescent="0.25">
      <c r="B18" s="19" t="s">
        <v>20</v>
      </c>
      <c r="C18" s="66" t="s">
        <v>19</v>
      </c>
      <c r="D18" s="67"/>
      <c r="E18" s="67"/>
      <c r="F18" s="67"/>
      <c r="G18" s="20">
        <v>0</v>
      </c>
      <c r="H18" s="20">
        <v>0</v>
      </c>
      <c r="I18" s="20">
        <v>42977.26</v>
      </c>
      <c r="J18" s="21">
        <v>0</v>
      </c>
      <c r="K18" s="51">
        <v>0</v>
      </c>
    </row>
    <row r="19" spans="2:11" s="12" customFormat="1" ht="16.5" x14ac:dyDescent="0.25">
      <c r="B19" s="19" t="s">
        <v>125</v>
      </c>
      <c r="C19" s="66" t="s">
        <v>126</v>
      </c>
      <c r="D19" s="67"/>
      <c r="E19" s="67"/>
      <c r="F19" s="67"/>
      <c r="G19" s="20">
        <v>6100000</v>
      </c>
      <c r="H19" s="20">
        <v>7850000</v>
      </c>
      <c r="I19" s="20">
        <v>5038035.8600000003</v>
      </c>
      <c r="J19" s="21">
        <f t="shared" si="0"/>
        <v>82.590751803278692</v>
      </c>
      <c r="K19" s="51">
        <f t="shared" si="1"/>
        <v>64.178800764331214</v>
      </c>
    </row>
    <row r="20" spans="2:11" s="12" customFormat="1" ht="16.5" x14ac:dyDescent="0.25">
      <c r="B20" s="19" t="s">
        <v>127</v>
      </c>
      <c r="C20" s="66" t="s">
        <v>128</v>
      </c>
      <c r="D20" s="67"/>
      <c r="E20" s="67"/>
      <c r="F20" s="67"/>
      <c r="G20" s="20">
        <v>2951000</v>
      </c>
      <c r="H20" s="20">
        <v>2951000</v>
      </c>
      <c r="I20" s="20">
        <v>84441.13</v>
      </c>
      <c r="J20" s="21">
        <f t="shared" si="0"/>
        <v>2.861441206370722</v>
      </c>
      <c r="K20" s="51">
        <f t="shared" si="1"/>
        <v>2.861441206370722</v>
      </c>
    </row>
    <row r="21" spans="2:11" s="12" customFormat="1" ht="16.5" x14ac:dyDescent="0.25">
      <c r="B21" s="19" t="s">
        <v>129</v>
      </c>
      <c r="C21" s="66" t="s">
        <v>130</v>
      </c>
      <c r="D21" s="67"/>
      <c r="E21" s="67"/>
      <c r="F21" s="67"/>
      <c r="G21" s="20">
        <v>2583000</v>
      </c>
      <c r="H21" s="20">
        <v>2583000</v>
      </c>
      <c r="I21" s="20">
        <v>303956.94</v>
      </c>
      <c r="J21" s="21">
        <f t="shared" si="0"/>
        <v>11.76759349593496</v>
      </c>
      <c r="K21" s="51">
        <f t="shared" si="1"/>
        <v>11.76759349593496</v>
      </c>
    </row>
    <row r="22" spans="2:11" s="18" customFormat="1" ht="16.5" x14ac:dyDescent="0.25">
      <c r="B22" s="30" t="s">
        <v>131</v>
      </c>
      <c r="C22" s="66" t="s">
        <v>132</v>
      </c>
      <c r="D22" s="67"/>
      <c r="E22" s="67"/>
      <c r="F22" s="67"/>
      <c r="G22" s="20">
        <f>SUM(G23+G28+G29+G30)</f>
        <v>1636314530.1300001</v>
      </c>
      <c r="H22" s="20">
        <f>SUM(H23+H28+H29+H30)</f>
        <v>1422363900</v>
      </c>
      <c r="I22" s="20">
        <f>SUM(I23+I28+I29+I30)</f>
        <v>291234124.62</v>
      </c>
      <c r="J22" s="21">
        <f t="shared" si="0"/>
        <v>17.798175060931737</v>
      </c>
      <c r="K22" s="51">
        <f t="shared" si="1"/>
        <v>20.47535968959842</v>
      </c>
    </row>
    <row r="23" spans="2:11" s="18" customFormat="1" ht="33" x14ac:dyDescent="0.25">
      <c r="B23" s="19" t="s">
        <v>180</v>
      </c>
      <c r="C23" s="68" t="s">
        <v>181</v>
      </c>
      <c r="D23" s="69"/>
      <c r="E23" s="69"/>
      <c r="F23" s="69"/>
      <c r="G23" s="22">
        <f>SUM(G24+G25+G26+G27)</f>
        <v>1549338400</v>
      </c>
      <c r="H23" s="22">
        <f>SUM(H24+H25+H26+H27)</f>
        <v>1422363900</v>
      </c>
      <c r="I23" s="22">
        <f>SUM(I24+I25+I26+I27)</f>
        <v>221636601.06999999</v>
      </c>
      <c r="J23" s="21">
        <f t="shared" si="0"/>
        <v>14.305241583762463</v>
      </c>
      <c r="K23" s="51">
        <f t="shared" si="1"/>
        <v>15.582271250697518</v>
      </c>
    </row>
    <row r="24" spans="2:11" s="12" customFormat="1" ht="33" x14ac:dyDescent="0.25">
      <c r="B24" s="19" t="s">
        <v>182</v>
      </c>
      <c r="C24" s="66" t="s">
        <v>183</v>
      </c>
      <c r="D24" s="67"/>
      <c r="E24" s="67"/>
      <c r="F24" s="67"/>
      <c r="G24" s="24">
        <v>0</v>
      </c>
      <c r="H24" s="24">
        <v>0</v>
      </c>
      <c r="I24" s="24">
        <v>0</v>
      </c>
      <c r="J24" s="21">
        <v>0</v>
      </c>
      <c r="K24" s="51">
        <v>0</v>
      </c>
    </row>
    <row r="25" spans="2:11" s="12" customFormat="1" ht="33" x14ac:dyDescent="0.25">
      <c r="B25" s="19" t="s">
        <v>184</v>
      </c>
      <c r="C25" s="66" t="s">
        <v>185</v>
      </c>
      <c r="D25" s="67"/>
      <c r="E25" s="67"/>
      <c r="F25" s="67"/>
      <c r="G25" s="24">
        <v>378714400</v>
      </c>
      <c r="H25" s="24">
        <v>247312600</v>
      </c>
      <c r="I25" s="24">
        <v>8545729.0700000003</v>
      </c>
      <c r="J25" s="21">
        <f t="shared" si="0"/>
        <v>2.2565102013548999</v>
      </c>
      <c r="K25" s="51">
        <f t="shared" si="1"/>
        <v>3.4554361848122577</v>
      </c>
    </row>
    <row r="26" spans="2:11" s="12" customFormat="1" ht="33" x14ac:dyDescent="0.25">
      <c r="B26" s="19" t="s">
        <v>186</v>
      </c>
      <c r="C26" s="66" t="s">
        <v>187</v>
      </c>
      <c r="D26" s="67"/>
      <c r="E26" s="67"/>
      <c r="F26" s="67"/>
      <c r="G26" s="24">
        <v>1169093800</v>
      </c>
      <c r="H26" s="24">
        <v>1173593800</v>
      </c>
      <c r="I26" s="24">
        <v>212058842</v>
      </c>
      <c r="J26" s="21">
        <f t="shared" si="0"/>
        <v>18.138736344337811</v>
      </c>
      <c r="K26" s="51">
        <f t="shared" si="1"/>
        <v>18.069185607490429</v>
      </c>
    </row>
    <row r="27" spans="2:11" s="12" customFormat="1" ht="16.5" x14ac:dyDescent="0.25">
      <c r="B27" s="25" t="s">
        <v>188</v>
      </c>
      <c r="C27" s="66" t="s">
        <v>189</v>
      </c>
      <c r="D27" s="67"/>
      <c r="E27" s="67"/>
      <c r="F27" s="67"/>
      <c r="G27" s="24">
        <v>1530200</v>
      </c>
      <c r="H27" s="24">
        <v>1457500</v>
      </c>
      <c r="I27" s="24">
        <v>1032030</v>
      </c>
      <c r="J27" s="21">
        <f t="shared" si="0"/>
        <v>67.44412495098679</v>
      </c>
      <c r="K27" s="51">
        <f t="shared" si="1"/>
        <v>70.808233276157807</v>
      </c>
    </row>
    <row r="28" spans="2:11" s="18" customFormat="1" ht="16.5" x14ac:dyDescent="0.25">
      <c r="B28" s="19" t="s">
        <v>190</v>
      </c>
      <c r="C28" s="66" t="s">
        <v>191</v>
      </c>
      <c r="D28" s="67"/>
      <c r="E28" s="67"/>
      <c r="F28" s="67"/>
      <c r="G28" s="24">
        <v>113295000</v>
      </c>
      <c r="H28" s="24">
        <v>0</v>
      </c>
      <c r="I28" s="24">
        <v>113294116.45999999</v>
      </c>
      <c r="J28" s="21">
        <f t="shared" si="0"/>
        <v>99.999220142106878</v>
      </c>
      <c r="K28" s="51">
        <v>0</v>
      </c>
    </row>
    <row r="29" spans="2:11" s="18" customFormat="1" ht="82.5" x14ac:dyDescent="0.25">
      <c r="B29" s="31" t="s">
        <v>192</v>
      </c>
      <c r="C29" s="68" t="s">
        <v>193</v>
      </c>
      <c r="D29" s="69"/>
      <c r="E29" s="69"/>
      <c r="F29" s="69"/>
      <c r="G29" s="24">
        <v>1793570.4</v>
      </c>
      <c r="H29" s="24">
        <v>0</v>
      </c>
      <c r="I29" s="24">
        <v>1814569.42</v>
      </c>
      <c r="J29" s="21" t="s">
        <v>21</v>
      </c>
      <c r="K29" s="51">
        <v>0</v>
      </c>
    </row>
    <row r="30" spans="2:11" s="18" customFormat="1" ht="49.5" x14ac:dyDescent="0.25">
      <c r="B30" s="19" t="s">
        <v>211</v>
      </c>
      <c r="C30" s="68" t="s">
        <v>212</v>
      </c>
      <c r="D30" s="69"/>
      <c r="E30" s="69"/>
      <c r="F30" s="69"/>
      <c r="G30" s="24">
        <v>-28112440.27</v>
      </c>
      <c r="H30" s="24">
        <v>0</v>
      </c>
      <c r="I30" s="24">
        <v>-45511162.329999998</v>
      </c>
      <c r="J30" s="21" t="s">
        <v>21</v>
      </c>
      <c r="K30" s="51">
        <v>0</v>
      </c>
    </row>
    <row r="31" spans="2:11" s="18" customFormat="1" ht="16.5" x14ac:dyDescent="0.25">
      <c r="B31" s="23" t="s">
        <v>213</v>
      </c>
      <c r="C31" s="75"/>
      <c r="D31" s="76"/>
      <c r="E31" s="76"/>
      <c r="F31" s="76"/>
      <c r="G31" s="26">
        <f>SUM(G7+G22)</f>
        <v>2739537430.1300001</v>
      </c>
      <c r="H31" s="26">
        <f>SUM(H7+H22)</f>
        <v>2525586800</v>
      </c>
      <c r="I31" s="26">
        <f>SUM(I7+I22)</f>
        <v>529331026.72000003</v>
      </c>
      <c r="J31" s="28">
        <f>I31/G31*100</f>
        <v>19.321912557145879</v>
      </c>
      <c r="K31" s="51">
        <f t="shared" si="1"/>
        <v>20.958734291769343</v>
      </c>
    </row>
    <row r="32" spans="2:11" s="18" customFormat="1" ht="16.5" x14ac:dyDescent="0.25">
      <c r="B32" s="23" t="s">
        <v>214</v>
      </c>
      <c r="C32" s="70"/>
      <c r="D32" s="71"/>
      <c r="E32" s="71"/>
      <c r="F32" s="71"/>
      <c r="G32" s="26">
        <f>SUM(G31-G26)</f>
        <v>1570443630.1300001</v>
      </c>
      <c r="H32" s="26">
        <f>SUM(H31-H26)</f>
        <v>1351993000</v>
      </c>
      <c r="I32" s="26">
        <f>SUM(I31-I26)</f>
        <v>317272184.72000003</v>
      </c>
      <c r="J32" s="28">
        <f>I32/G32*100</f>
        <v>20.202710790309393</v>
      </c>
      <c r="K32" s="51">
        <f t="shared" si="1"/>
        <v>23.466999068782162</v>
      </c>
    </row>
    <row r="33" spans="2:11" s="39" customFormat="1" ht="78.75" x14ac:dyDescent="0.25">
      <c r="B33" s="1" t="s">
        <v>231</v>
      </c>
      <c r="C33" s="72" t="s">
        <v>232</v>
      </c>
      <c r="D33" s="73"/>
      <c r="E33" s="74"/>
      <c r="F33" s="2" t="s">
        <v>233</v>
      </c>
      <c r="G33" s="10" t="s">
        <v>172</v>
      </c>
      <c r="H33" s="10" t="s">
        <v>206</v>
      </c>
      <c r="I33" s="10" t="s">
        <v>13</v>
      </c>
      <c r="J33" s="10" t="s">
        <v>26</v>
      </c>
      <c r="K33" s="10" t="s">
        <v>25</v>
      </c>
    </row>
    <row r="34" spans="2:11" s="39" customFormat="1" ht="15.75" x14ac:dyDescent="0.25">
      <c r="B34" s="1">
        <v>1</v>
      </c>
      <c r="C34" s="3"/>
      <c r="D34" s="4">
        <v>2</v>
      </c>
      <c r="E34" s="5"/>
      <c r="F34" s="1">
        <v>3</v>
      </c>
      <c r="G34" s="1">
        <v>4</v>
      </c>
      <c r="H34" s="1">
        <v>5</v>
      </c>
      <c r="I34" s="1">
        <v>6</v>
      </c>
      <c r="J34" s="1">
        <v>7</v>
      </c>
      <c r="K34" s="1">
        <v>8</v>
      </c>
    </row>
    <row r="35" spans="2:11" s="40" customFormat="1" ht="15.75" x14ac:dyDescent="0.25">
      <c r="B35" s="63" t="s">
        <v>246</v>
      </c>
      <c r="C35" s="64"/>
      <c r="D35" s="64"/>
      <c r="E35" s="64"/>
      <c r="F35" s="64"/>
      <c r="G35" s="64"/>
      <c r="H35" s="64"/>
      <c r="I35" s="64"/>
      <c r="J35" s="64"/>
      <c r="K35" s="65"/>
    </row>
    <row r="36" spans="2:11" s="39" customFormat="1" ht="47.25" x14ac:dyDescent="0.25">
      <c r="B36" s="6" t="s">
        <v>234</v>
      </c>
      <c r="C36" s="27">
        <v>1</v>
      </c>
      <c r="D36" s="7">
        <v>0</v>
      </c>
      <c r="E36" s="8">
        <v>0</v>
      </c>
      <c r="F36" s="2"/>
      <c r="G36" s="11">
        <f>G37+G81+G85+G99+G104</f>
        <v>1323800692.98</v>
      </c>
      <c r="H36" s="11">
        <f>H37+H81+H85+H99+H104</f>
        <v>1322626836.1800001</v>
      </c>
      <c r="I36" s="11">
        <f>I37+I81+I85+I99+I104</f>
        <v>200411582.43000001</v>
      </c>
      <c r="J36" s="11">
        <f>I36/G36*100</f>
        <v>15.139105417663339</v>
      </c>
      <c r="K36" s="11">
        <f>I36/H36*100</f>
        <v>15.152541665404815</v>
      </c>
    </row>
    <row r="37" spans="2:11" s="39" customFormat="1" ht="63" x14ac:dyDescent="0.25">
      <c r="B37" s="6" t="s">
        <v>235</v>
      </c>
      <c r="C37" s="27">
        <v>1</v>
      </c>
      <c r="D37" s="7">
        <v>1</v>
      </c>
      <c r="E37" s="8">
        <v>0</v>
      </c>
      <c r="F37" s="2"/>
      <c r="G37" s="11">
        <f>G38+G42+G48+G51+G54+G57+G60+G63+G66+G73+G77+G45</f>
        <v>1197277892.98</v>
      </c>
      <c r="H37" s="11">
        <f>H38+H42+H48+H51+H54+H57+H60+H63+H66+H73+H77+H45</f>
        <v>1197154036.1800001</v>
      </c>
      <c r="I37" s="11">
        <f>I38+I42+I48+I51+I54+I57+I60+I63+I66+I73+I77+I45</f>
        <v>178243104.43000001</v>
      </c>
      <c r="J37" s="11">
        <f t="shared" ref="J37:J100" si="2">I37/G37*100</f>
        <v>14.887362864970019</v>
      </c>
      <c r="K37" s="11">
        <f t="shared" ref="K37:K100" si="3">I37/H37*100</f>
        <v>14.888903102123441</v>
      </c>
    </row>
    <row r="38" spans="2:11" s="39" customFormat="1" ht="94.5" x14ac:dyDescent="0.25">
      <c r="B38" s="6" t="s">
        <v>236</v>
      </c>
      <c r="C38" s="27">
        <v>1</v>
      </c>
      <c r="D38" s="7">
        <v>1</v>
      </c>
      <c r="E38" s="8">
        <v>59</v>
      </c>
      <c r="F38" s="2"/>
      <c r="G38" s="11">
        <f>G39</f>
        <v>147978000</v>
      </c>
      <c r="H38" s="11">
        <f>H39</f>
        <v>147978000</v>
      </c>
      <c r="I38" s="11">
        <f>I39</f>
        <v>33216702.700000003</v>
      </c>
      <c r="J38" s="11">
        <f t="shared" si="2"/>
        <v>22.447054764897487</v>
      </c>
      <c r="K38" s="11">
        <f t="shared" si="3"/>
        <v>22.447054764897487</v>
      </c>
    </row>
    <row r="39" spans="2:11" s="39" customFormat="1" ht="31.5" x14ac:dyDescent="0.25">
      <c r="B39" s="9" t="s">
        <v>237</v>
      </c>
      <c r="C39" s="27">
        <v>1</v>
      </c>
      <c r="D39" s="7">
        <v>1</v>
      </c>
      <c r="E39" s="8">
        <v>59</v>
      </c>
      <c r="F39" s="2">
        <v>600</v>
      </c>
      <c r="G39" s="11">
        <f>G40+G41</f>
        <v>147978000</v>
      </c>
      <c r="H39" s="11">
        <f>H40+H41</f>
        <v>147978000</v>
      </c>
      <c r="I39" s="11">
        <f>I40+I41</f>
        <v>33216702.700000003</v>
      </c>
      <c r="J39" s="11">
        <f t="shared" si="2"/>
        <v>22.447054764897487</v>
      </c>
      <c r="K39" s="11">
        <f t="shared" si="3"/>
        <v>22.447054764897487</v>
      </c>
    </row>
    <row r="40" spans="2:11" s="39" customFormat="1" ht="15.75" x14ac:dyDescent="0.25">
      <c r="B40" s="9" t="s">
        <v>238</v>
      </c>
      <c r="C40" s="27">
        <v>1</v>
      </c>
      <c r="D40" s="7">
        <v>1</v>
      </c>
      <c r="E40" s="8">
        <v>59</v>
      </c>
      <c r="F40" s="2">
        <v>610</v>
      </c>
      <c r="G40" s="11">
        <v>42631700</v>
      </c>
      <c r="H40" s="11">
        <v>42631700</v>
      </c>
      <c r="I40" s="11">
        <v>11411977.58</v>
      </c>
      <c r="J40" s="11">
        <f t="shared" si="2"/>
        <v>26.768760288705352</v>
      </c>
      <c r="K40" s="11">
        <f t="shared" si="3"/>
        <v>26.768760288705352</v>
      </c>
    </row>
    <row r="41" spans="2:11" s="39" customFormat="1" ht="15.75" x14ac:dyDescent="0.25">
      <c r="B41" s="9" t="s">
        <v>239</v>
      </c>
      <c r="C41" s="27">
        <v>1</v>
      </c>
      <c r="D41" s="7">
        <v>1</v>
      </c>
      <c r="E41" s="8">
        <v>59</v>
      </c>
      <c r="F41" s="2">
        <v>620</v>
      </c>
      <c r="G41" s="11">
        <v>105346300</v>
      </c>
      <c r="H41" s="11">
        <v>105346300</v>
      </c>
      <c r="I41" s="11">
        <v>21804725.120000001</v>
      </c>
      <c r="J41" s="11">
        <f t="shared" si="2"/>
        <v>20.698140437775226</v>
      </c>
      <c r="K41" s="11">
        <f t="shared" si="3"/>
        <v>20.698140437775226</v>
      </c>
    </row>
    <row r="42" spans="2:11" s="39" customFormat="1" ht="110.25" x14ac:dyDescent="0.25">
      <c r="B42" s="6" t="s">
        <v>241</v>
      </c>
      <c r="C42" s="27">
        <v>1</v>
      </c>
      <c r="D42" s="7">
        <v>1</v>
      </c>
      <c r="E42" s="8">
        <v>2102</v>
      </c>
      <c r="F42" s="2"/>
      <c r="G42" s="11">
        <f t="shared" ref="G42:I43" si="4">G43</f>
        <v>7034500</v>
      </c>
      <c r="H42" s="11">
        <f t="shared" si="4"/>
        <v>9560000</v>
      </c>
      <c r="I42" s="11">
        <f t="shared" si="4"/>
        <v>0</v>
      </c>
      <c r="J42" s="11">
        <f t="shared" si="2"/>
        <v>0</v>
      </c>
      <c r="K42" s="11">
        <f t="shared" si="3"/>
        <v>0</v>
      </c>
    </row>
    <row r="43" spans="2:11" s="39" customFormat="1" ht="31.5" x14ac:dyDescent="0.25">
      <c r="B43" s="9" t="s">
        <v>242</v>
      </c>
      <c r="C43" s="27">
        <v>1</v>
      </c>
      <c r="D43" s="7">
        <v>1</v>
      </c>
      <c r="E43" s="8">
        <v>2102</v>
      </c>
      <c r="F43" s="2">
        <v>200</v>
      </c>
      <c r="G43" s="11">
        <f t="shared" si="4"/>
        <v>7034500</v>
      </c>
      <c r="H43" s="11">
        <f t="shared" si="4"/>
        <v>9560000</v>
      </c>
      <c r="I43" s="11">
        <f t="shared" si="4"/>
        <v>0</v>
      </c>
      <c r="J43" s="11">
        <f t="shared" si="2"/>
        <v>0</v>
      </c>
      <c r="K43" s="11">
        <f t="shared" si="3"/>
        <v>0</v>
      </c>
    </row>
    <row r="44" spans="2:11" s="39" customFormat="1" ht="31.5" x14ac:dyDescent="0.25">
      <c r="B44" s="9" t="s">
        <v>243</v>
      </c>
      <c r="C44" s="27">
        <v>1</v>
      </c>
      <c r="D44" s="7">
        <v>1</v>
      </c>
      <c r="E44" s="8">
        <v>2102</v>
      </c>
      <c r="F44" s="2">
        <v>240</v>
      </c>
      <c r="G44" s="11">
        <v>7034500</v>
      </c>
      <c r="H44" s="11">
        <v>9560000</v>
      </c>
      <c r="I44" s="11">
        <v>0</v>
      </c>
      <c r="J44" s="11">
        <f t="shared" si="2"/>
        <v>0</v>
      </c>
      <c r="K44" s="11">
        <f t="shared" si="3"/>
        <v>0</v>
      </c>
    </row>
    <row r="45" spans="2:11" s="39" customFormat="1" ht="94.5" x14ac:dyDescent="0.25">
      <c r="B45" s="9" t="s">
        <v>162</v>
      </c>
      <c r="C45" s="27">
        <v>1</v>
      </c>
      <c r="D45" s="7">
        <v>1</v>
      </c>
      <c r="E45" s="8">
        <v>5404</v>
      </c>
      <c r="F45" s="2"/>
      <c r="G45" s="11">
        <f>G46</f>
        <v>2963736.18</v>
      </c>
      <c r="H45" s="11">
        <f>H46</f>
        <v>2963736.18</v>
      </c>
      <c r="I45" s="11"/>
      <c r="J45" s="11">
        <f t="shared" si="2"/>
        <v>0</v>
      </c>
      <c r="K45" s="11">
        <f t="shared" si="3"/>
        <v>0</v>
      </c>
    </row>
    <row r="46" spans="2:11" s="39" customFormat="1" ht="31.5" x14ac:dyDescent="0.25">
      <c r="B46" s="9" t="s">
        <v>242</v>
      </c>
      <c r="C46" s="27">
        <v>1</v>
      </c>
      <c r="D46" s="7">
        <v>1</v>
      </c>
      <c r="E46" s="8">
        <v>5404</v>
      </c>
      <c r="F46" s="2">
        <v>200</v>
      </c>
      <c r="G46" s="11">
        <f>G47</f>
        <v>2963736.18</v>
      </c>
      <c r="H46" s="11">
        <f>H47</f>
        <v>2963736.18</v>
      </c>
      <c r="I46" s="11"/>
      <c r="J46" s="11">
        <f t="shared" si="2"/>
        <v>0</v>
      </c>
      <c r="K46" s="11">
        <f t="shared" si="3"/>
        <v>0</v>
      </c>
    </row>
    <row r="47" spans="2:11" s="39" customFormat="1" ht="31.5" x14ac:dyDescent="0.25">
      <c r="B47" s="9" t="s">
        <v>243</v>
      </c>
      <c r="C47" s="27">
        <v>1</v>
      </c>
      <c r="D47" s="7">
        <v>1</v>
      </c>
      <c r="E47" s="8">
        <v>5404</v>
      </c>
      <c r="F47" s="2">
        <v>240</v>
      </c>
      <c r="G47" s="11">
        <v>2963736.18</v>
      </c>
      <c r="H47" s="11">
        <v>2963736.18</v>
      </c>
      <c r="I47" s="11">
        <v>0</v>
      </c>
      <c r="J47" s="11">
        <f t="shared" si="2"/>
        <v>0</v>
      </c>
      <c r="K47" s="11">
        <f t="shared" si="3"/>
        <v>0</v>
      </c>
    </row>
    <row r="48" spans="2:11" s="39" customFormat="1" ht="110.25" x14ac:dyDescent="0.25">
      <c r="B48" s="9" t="s">
        <v>279</v>
      </c>
      <c r="C48" s="27">
        <v>1</v>
      </c>
      <c r="D48" s="7">
        <v>1</v>
      </c>
      <c r="E48" s="8">
        <v>5431</v>
      </c>
      <c r="F48" s="1"/>
      <c r="G48" s="11">
        <f t="shared" ref="G48:I49" si="5">G49</f>
        <v>8465500</v>
      </c>
      <c r="H48" s="11">
        <f t="shared" si="5"/>
        <v>5940000</v>
      </c>
      <c r="I48" s="11">
        <f t="shared" si="5"/>
        <v>0</v>
      </c>
      <c r="J48" s="11">
        <f t="shared" si="2"/>
        <v>0</v>
      </c>
      <c r="K48" s="11">
        <f t="shared" si="3"/>
        <v>0</v>
      </c>
    </row>
    <row r="49" spans="2:11" s="39" customFormat="1" ht="31.5" x14ac:dyDescent="0.25">
      <c r="B49" s="9" t="s">
        <v>242</v>
      </c>
      <c r="C49" s="27">
        <v>1</v>
      </c>
      <c r="D49" s="7">
        <v>1</v>
      </c>
      <c r="E49" s="8">
        <v>5431</v>
      </c>
      <c r="F49" s="2">
        <v>200</v>
      </c>
      <c r="G49" s="11">
        <f t="shared" si="5"/>
        <v>8465500</v>
      </c>
      <c r="H49" s="11">
        <f t="shared" si="5"/>
        <v>5940000</v>
      </c>
      <c r="I49" s="11">
        <f t="shared" si="5"/>
        <v>0</v>
      </c>
      <c r="J49" s="11">
        <f t="shared" si="2"/>
        <v>0</v>
      </c>
      <c r="K49" s="11">
        <f t="shared" si="3"/>
        <v>0</v>
      </c>
    </row>
    <row r="50" spans="2:11" s="39" customFormat="1" ht="31.5" x14ac:dyDescent="0.25">
      <c r="B50" s="9" t="s">
        <v>243</v>
      </c>
      <c r="C50" s="27">
        <v>1</v>
      </c>
      <c r="D50" s="7">
        <v>1</v>
      </c>
      <c r="E50" s="8">
        <v>5431</v>
      </c>
      <c r="F50" s="2">
        <v>240</v>
      </c>
      <c r="G50" s="11">
        <v>8465500</v>
      </c>
      <c r="H50" s="11">
        <v>5940000</v>
      </c>
      <c r="I50" s="11"/>
      <c r="J50" s="11">
        <f t="shared" si="2"/>
        <v>0</v>
      </c>
      <c r="K50" s="11">
        <f t="shared" si="3"/>
        <v>0</v>
      </c>
    </row>
    <row r="51" spans="2:11" s="39" customFormat="1" ht="173.25" x14ac:dyDescent="0.25">
      <c r="B51" s="6" t="s">
        <v>280</v>
      </c>
      <c r="C51" s="27">
        <v>1</v>
      </c>
      <c r="D51" s="7">
        <v>1</v>
      </c>
      <c r="E51" s="8">
        <v>5471</v>
      </c>
      <c r="F51" s="2"/>
      <c r="G51" s="11">
        <f t="shared" ref="G51:I52" si="6">G52</f>
        <v>1956300</v>
      </c>
      <c r="H51" s="11">
        <f t="shared" si="6"/>
        <v>1956300</v>
      </c>
      <c r="I51" s="11">
        <f t="shared" si="6"/>
        <v>404000</v>
      </c>
      <c r="J51" s="11">
        <f t="shared" si="2"/>
        <v>20.651229361549863</v>
      </c>
      <c r="K51" s="11">
        <f t="shared" si="3"/>
        <v>20.651229361549863</v>
      </c>
    </row>
    <row r="52" spans="2:11" s="39" customFormat="1" ht="31.5" x14ac:dyDescent="0.25">
      <c r="B52" s="9" t="s">
        <v>237</v>
      </c>
      <c r="C52" s="27">
        <v>1</v>
      </c>
      <c r="D52" s="7">
        <v>1</v>
      </c>
      <c r="E52" s="8">
        <v>5471</v>
      </c>
      <c r="F52" s="2">
        <v>600</v>
      </c>
      <c r="G52" s="11">
        <f t="shared" si="6"/>
        <v>1956300</v>
      </c>
      <c r="H52" s="11">
        <f t="shared" si="6"/>
        <v>1956300</v>
      </c>
      <c r="I52" s="11">
        <f t="shared" si="6"/>
        <v>404000</v>
      </c>
      <c r="J52" s="11">
        <f t="shared" si="2"/>
        <v>20.651229361549863</v>
      </c>
      <c r="K52" s="11">
        <f t="shared" si="3"/>
        <v>20.651229361549863</v>
      </c>
    </row>
    <row r="53" spans="2:11" s="39" customFormat="1" ht="15.75" x14ac:dyDescent="0.25">
      <c r="B53" s="9" t="s">
        <v>239</v>
      </c>
      <c r="C53" s="27">
        <v>1</v>
      </c>
      <c r="D53" s="7">
        <v>1</v>
      </c>
      <c r="E53" s="8">
        <v>5471</v>
      </c>
      <c r="F53" s="2">
        <v>620</v>
      </c>
      <c r="G53" s="11">
        <v>1956300</v>
      </c>
      <c r="H53" s="11">
        <v>1956300</v>
      </c>
      <c r="I53" s="11">
        <v>404000</v>
      </c>
      <c r="J53" s="11">
        <f t="shared" si="2"/>
        <v>20.651229361549863</v>
      </c>
      <c r="K53" s="11">
        <f t="shared" si="3"/>
        <v>20.651229361549863</v>
      </c>
    </row>
    <row r="54" spans="2:11" s="39" customFormat="1" ht="94.5" x14ac:dyDescent="0.25">
      <c r="B54" s="6" t="s">
        <v>133</v>
      </c>
      <c r="C54" s="27">
        <v>1</v>
      </c>
      <c r="D54" s="7">
        <v>1</v>
      </c>
      <c r="E54" s="8">
        <v>5502</v>
      </c>
      <c r="F54" s="2"/>
      <c r="G54" s="11">
        <f t="shared" ref="G54:I55" si="7">G55</f>
        <v>558913000</v>
      </c>
      <c r="H54" s="11">
        <f t="shared" si="7"/>
        <v>558913000</v>
      </c>
      <c r="I54" s="11">
        <f t="shared" si="7"/>
        <v>78913172.159999996</v>
      </c>
      <c r="J54" s="11">
        <f t="shared" si="2"/>
        <v>14.119043958540953</v>
      </c>
      <c r="K54" s="11">
        <f t="shared" si="3"/>
        <v>14.119043958540953</v>
      </c>
    </row>
    <row r="55" spans="2:11" s="39" customFormat="1" ht="31.5" x14ac:dyDescent="0.25">
      <c r="B55" s="9" t="s">
        <v>237</v>
      </c>
      <c r="C55" s="27">
        <v>1</v>
      </c>
      <c r="D55" s="7">
        <v>1</v>
      </c>
      <c r="E55" s="8">
        <v>5502</v>
      </c>
      <c r="F55" s="2">
        <v>600</v>
      </c>
      <c r="G55" s="11">
        <f t="shared" si="7"/>
        <v>558913000</v>
      </c>
      <c r="H55" s="11">
        <f t="shared" si="7"/>
        <v>558913000</v>
      </c>
      <c r="I55" s="11">
        <f t="shared" si="7"/>
        <v>78913172.159999996</v>
      </c>
      <c r="J55" s="11">
        <f t="shared" si="2"/>
        <v>14.119043958540953</v>
      </c>
      <c r="K55" s="11">
        <f t="shared" si="3"/>
        <v>14.119043958540953</v>
      </c>
    </row>
    <row r="56" spans="2:11" s="39" customFormat="1" ht="15.75" x14ac:dyDescent="0.25">
      <c r="B56" s="9" t="s">
        <v>238</v>
      </c>
      <c r="C56" s="27">
        <v>1</v>
      </c>
      <c r="D56" s="7">
        <v>1</v>
      </c>
      <c r="E56" s="8">
        <v>5502</v>
      </c>
      <c r="F56" s="2">
        <v>610</v>
      </c>
      <c r="G56" s="11">
        <v>558913000</v>
      </c>
      <c r="H56" s="11">
        <v>558913000</v>
      </c>
      <c r="I56" s="11">
        <v>78913172.159999996</v>
      </c>
      <c r="J56" s="11">
        <f t="shared" si="2"/>
        <v>14.119043958540953</v>
      </c>
      <c r="K56" s="11">
        <f t="shared" si="3"/>
        <v>14.119043958540953</v>
      </c>
    </row>
    <row r="57" spans="2:11" s="39" customFormat="1" ht="110.25" x14ac:dyDescent="0.25">
      <c r="B57" s="6" t="s">
        <v>134</v>
      </c>
      <c r="C57" s="27">
        <v>1</v>
      </c>
      <c r="D57" s="7">
        <v>1</v>
      </c>
      <c r="E57" s="8">
        <v>5503</v>
      </c>
      <c r="F57" s="2"/>
      <c r="G57" s="11">
        <f t="shared" ref="G57:I58" si="8">G58</f>
        <v>388872000</v>
      </c>
      <c r="H57" s="11">
        <f t="shared" si="8"/>
        <v>388872000</v>
      </c>
      <c r="I57" s="11">
        <f t="shared" si="8"/>
        <v>52685075.020000003</v>
      </c>
      <c r="J57" s="11">
        <f t="shared" si="2"/>
        <v>13.548179097492236</v>
      </c>
      <c r="K57" s="11">
        <f t="shared" si="3"/>
        <v>13.548179097492236</v>
      </c>
    </row>
    <row r="58" spans="2:11" s="39" customFormat="1" ht="31.5" x14ac:dyDescent="0.25">
      <c r="B58" s="9" t="s">
        <v>237</v>
      </c>
      <c r="C58" s="27">
        <v>1</v>
      </c>
      <c r="D58" s="7">
        <v>1</v>
      </c>
      <c r="E58" s="8">
        <v>5503</v>
      </c>
      <c r="F58" s="2">
        <v>600</v>
      </c>
      <c r="G58" s="11">
        <f t="shared" si="8"/>
        <v>388872000</v>
      </c>
      <c r="H58" s="11">
        <f t="shared" si="8"/>
        <v>388872000</v>
      </c>
      <c r="I58" s="11">
        <f t="shared" si="8"/>
        <v>52685075.020000003</v>
      </c>
      <c r="J58" s="11">
        <f t="shared" si="2"/>
        <v>13.548179097492236</v>
      </c>
      <c r="K58" s="11">
        <f t="shared" si="3"/>
        <v>13.548179097492236</v>
      </c>
    </row>
    <row r="59" spans="2:11" s="39" customFormat="1" ht="15.75" x14ac:dyDescent="0.25">
      <c r="B59" s="9" t="s">
        <v>239</v>
      </c>
      <c r="C59" s="27">
        <v>1</v>
      </c>
      <c r="D59" s="7">
        <v>1</v>
      </c>
      <c r="E59" s="8">
        <v>5503</v>
      </c>
      <c r="F59" s="2">
        <v>620</v>
      </c>
      <c r="G59" s="11">
        <v>388872000</v>
      </c>
      <c r="H59" s="11">
        <v>388872000</v>
      </c>
      <c r="I59" s="11">
        <v>52685075.020000003</v>
      </c>
      <c r="J59" s="11">
        <f t="shared" si="2"/>
        <v>13.548179097492236</v>
      </c>
      <c r="K59" s="11">
        <f t="shared" si="3"/>
        <v>13.548179097492236</v>
      </c>
    </row>
    <row r="60" spans="2:11" s="39" customFormat="1" ht="141.75" x14ac:dyDescent="0.25">
      <c r="B60" s="6" t="s">
        <v>135</v>
      </c>
      <c r="C60" s="27">
        <v>1</v>
      </c>
      <c r="D60" s="7">
        <v>1</v>
      </c>
      <c r="E60" s="8">
        <v>5504</v>
      </c>
      <c r="F60" s="2"/>
      <c r="G60" s="11">
        <f t="shared" ref="G60:I61" si="9">G61</f>
        <v>49088000</v>
      </c>
      <c r="H60" s="11">
        <f t="shared" si="9"/>
        <v>49088000</v>
      </c>
      <c r="I60" s="11">
        <f t="shared" si="9"/>
        <v>9224116</v>
      </c>
      <c r="J60" s="11">
        <f t="shared" si="2"/>
        <v>18.790979465449805</v>
      </c>
      <c r="K60" s="11">
        <f t="shared" si="3"/>
        <v>18.790979465449805</v>
      </c>
    </row>
    <row r="61" spans="2:11" s="39" customFormat="1" ht="31.5" x14ac:dyDescent="0.25">
      <c r="B61" s="9" t="s">
        <v>237</v>
      </c>
      <c r="C61" s="27">
        <v>1</v>
      </c>
      <c r="D61" s="7">
        <v>1</v>
      </c>
      <c r="E61" s="8">
        <v>5504</v>
      </c>
      <c r="F61" s="2">
        <v>600</v>
      </c>
      <c r="G61" s="11">
        <f t="shared" si="9"/>
        <v>49088000</v>
      </c>
      <c r="H61" s="11">
        <f t="shared" si="9"/>
        <v>49088000</v>
      </c>
      <c r="I61" s="11">
        <f t="shared" si="9"/>
        <v>9224116</v>
      </c>
      <c r="J61" s="11">
        <f t="shared" si="2"/>
        <v>18.790979465449805</v>
      </c>
      <c r="K61" s="11">
        <f t="shared" si="3"/>
        <v>18.790979465449805</v>
      </c>
    </row>
    <row r="62" spans="2:11" s="39" customFormat="1" ht="15.75" x14ac:dyDescent="0.25">
      <c r="B62" s="9" t="s">
        <v>238</v>
      </c>
      <c r="C62" s="27">
        <v>1</v>
      </c>
      <c r="D62" s="7">
        <v>1</v>
      </c>
      <c r="E62" s="8">
        <v>5504</v>
      </c>
      <c r="F62" s="2">
        <v>610</v>
      </c>
      <c r="G62" s="11">
        <v>49088000</v>
      </c>
      <c r="H62" s="11">
        <v>49088000</v>
      </c>
      <c r="I62" s="11">
        <v>9224116</v>
      </c>
      <c r="J62" s="11">
        <f t="shared" si="2"/>
        <v>18.790979465449805</v>
      </c>
      <c r="K62" s="11">
        <f t="shared" si="3"/>
        <v>18.790979465449805</v>
      </c>
    </row>
    <row r="63" spans="2:11" s="39" customFormat="1" ht="110.25" x14ac:dyDescent="0.25">
      <c r="B63" s="6" t="s">
        <v>136</v>
      </c>
      <c r="C63" s="27">
        <v>1</v>
      </c>
      <c r="D63" s="7">
        <v>1</v>
      </c>
      <c r="E63" s="8">
        <v>5506</v>
      </c>
      <c r="F63" s="2"/>
      <c r="G63" s="11">
        <f t="shared" ref="G63:I64" si="10">G64</f>
        <v>502000</v>
      </c>
      <c r="H63" s="11">
        <f t="shared" si="10"/>
        <v>502000</v>
      </c>
      <c r="I63" s="11">
        <f t="shared" si="10"/>
        <v>83664</v>
      </c>
      <c r="J63" s="11">
        <f t="shared" si="2"/>
        <v>16.666135458167332</v>
      </c>
      <c r="K63" s="11">
        <f t="shared" si="3"/>
        <v>16.666135458167332</v>
      </c>
    </row>
    <row r="64" spans="2:11" s="39" customFormat="1" ht="31.5" x14ac:dyDescent="0.25">
      <c r="B64" s="9" t="s">
        <v>237</v>
      </c>
      <c r="C64" s="27">
        <v>1</v>
      </c>
      <c r="D64" s="7">
        <v>1</v>
      </c>
      <c r="E64" s="8">
        <v>5506</v>
      </c>
      <c r="F64" s="2">
        <v>600</v>
      </c>
      <c r="G64" s="11">
        <f t="shared" si="10"/>
        <v>502000</v>
      </c>
      <c r="H64" s="11">
        <f t="shared" si="10"/>
        <v>502000</v>
      </c>
      <c r="I64" s="11">
        <f t="shared" si="10"/>
        <v>83664</v>
      </c>
      <c r="J64" s="11">
        <f t="shared" si="2"/>
        <v>16.666135458167332</v>
      </c>
      <c r="K64" s="11">
        <f t="shared" si="3"/>
        <v>16.666135458167332</v>
      </c>
    </row>
    <row r="65" spans="2:11" s="39" customFormat="1" ht="15.75" x14ac:dyDescent="0.25">
      <c r="B65" s="9" t="s">
        <v>238</v>
      </c>
      <c r="C65" s="27">
        <v>1</v>
      </c>
      <c r="D65" s="7">
        <v>1</v>
      </c>
      <c r="E65" s="8">
        <v>5506</v>
      </c>
      <c r="F65" s="2">
        <v>610</v>
      </c>
      <c r="G65" s="11">
        <v>502000</v>
      </c>
      <c r="H65" s="11">
        <v>502000</v>
      </c>
      <c r="I65" s="11">
        <v>83664</v>
      </c>
      <c r="J65" s="11">
        <f t="shared" si="2"/>
        <v>16.666135458167332</v>
      </c>
      <c r="K65" s="11">
        <f t="shared" si="3"/>
        <v>16.666135458167332</v>
      </c>
    </row>
    <row r="66" spans="2:11" s="39" customFormat="1" ht="126" x14ac:dyDescent="0.25">
      <c r="B66" s="6" t="s">
        <v>137</v>
      </c>
      <c r="C66" s="27">
        <v>1</v>
      </c>
      <c r="D66" s="7">
        <v>1</v>
      </c>
      <c r="E66" s="8">
        <v>5507</v>
      </c>
      <c r="F66" s="2"/>
      <c r="G66" s="11">
        <f>G67+G69+G71</f>
        <v>28467000</v>
      </c>
      <c r="H66" s="11">
        <f>H67+H69+H71</f>
        <v>28467000</v>
      </c>
      <c r="I66" s="11">
        <f>I67+I69+I71</f>
        <v>3716374.5500000003</v>
      </c>
      <c r="J66" s="11">
        <f t="shared" si="2"/>
        <v>13.055027048863597</v>
      </c>
      <c r="K66" s="11">
        <f t="shared" si="3"/>
        <v>13.055027048863597</v>
      </c>
    </row>
    <row r="67" spans="2:11" s="39" customFormat="1" ht="63" x14ac:dyDescent="0.25">
      <c r="B67" s="9" t="s">
        <v>225</v>
      </c>
      <c r="C67" s="27">
        <v>1</v>
      </c>
      <c r="D67" s="7">
        <v>1</v>
      </c>
      <c r="E67" s="8">
        <v>5507</v>
      </c>
      <c r="F67" s="2">
        <v>100</v>
      </c>
      <c r="G67" s="11">
        <f>G68</f>
        <v>757000</v>
      </c>
      <c r="H67" s="11">
        <f>H68</f>
        <v>757000</v>
      </c>
      <c r="I67" s="11">
        <f>I68</f>
        <v>153098.87</v>
      </c>
      <c r="J67" s="11">
        <f t="shared" si="2"/>
        <v>20.224421400264202</v>
      </c>
      <c r="K67" s="11">
        <f t="shared" si="3"/>
        <v>20.224421400264202</v>
      </c>
    </row>
    <row r="68" spans="2:11" s="39" customFormat="1" ht="15.75" x14ac:dyDescent="0.25">
      <c r="B68" s="9" t="s">
        <v>226</v>
      </c>
      <c r="C68" s="27">
        <v>1</v>
      </c>
      <c r="D68" s="7">
        <v>1</v>
      </c>
      <c r="E68" s="8">
        <v>5507</v>
      </c>
      <c r="F68" s="2">
        <v>110</v>
      </c>
      <c r="G68" s="11">
        <v>757000</v>
      </c>
      <c r="H68" s="11">
        <v>757000</v>
      </c>
      <c r="I68" s="11">
        <v>153098.87</v>
      </c>
      <c r="J68" s="11">
        <f t="shared" si="2"/>
        <v>20.224421400264202</v>
      </c>
      <c r="K68" s="11">
        <f t="shared" si="3"/>
        <v>20.224421400264202</v>
      </c>
    </row>
    <row r="69" spans="2:11" s="39" customFormat="1" ht="31.5" x14ac:dyDescent="0.25">
      <c r="B69" s="9" t="s">
        <v>242</v>
      </c>
      <c r="C69" s="27">
        <v>1</v>
      </c>
      <c r="D69" s="7">
        <v>1</v>
      </c>
      <c r="E69" s="8">
        <v>5507</v>
      </c>
      <c r="F69" s="2">
        <v>200</v>
      </c>
      <c r="G69" s="11">
        <f>G70</f>
        <v>340000</v>
      </c>
      <c r="H69" s="11">
        <f>H70</f>
        <v>340000</v>
      </c>
      <c r="I69" s="11">
        <f>I70</f>
        <v>99680</v>
      </c>
      <c r="J69" s="11">
        <f t="shared" si="2"/>
        <v>29.317647058823532</v>
      </c>
      <c r="K69" s="11">
        <f t="shared" si="3"/>
        <v>29.317647058823532</v>
      </c>
    </row>
    <row r="70" spans="2:11" s="39" customFormat="1" ht="31.5" x14ac:dyDescent="0.25">
      <c r="B70" s="9" t="s">
        <v>243</v>
      </c>
      <c r="C70" s="27">
        <v>1</v>
      </c>
      <c r="D70" s="7">
        <v>1</v>
      </c>
      <c r="E70" s="8">
        <v>5507</v>
      </c>
      <c r="F70" s="2">
        <v>240</v>
      </c>
      <c r="G70" s="11">
        <v>340000</v>
      </c>
      <c r="H70" s="11">
        <v>340000</v>
      </c>
      <c r="I70" s="11">
        <v>99680</v>
      </c>
      <c r="J70" s="11">
        <f t="shared" si="2"/>
        <v>29.317647058823532</v>
      </c>
      <c r="K70" s="11">
        <f t="shared" si="3"/>
        <v>29.317647058823532</v>
      </c>
    </row>
    <row r="71" spans="2:11" s="39" customFormat="1" ht="31.5" x14ac:dyDescent="0.25">
      <c r="B71" s="9" t="s">
        <v>237</v>
      </c>
      <c r="C71" s="27">
        <v>1</v>
      </c>
      <c r="D71" s="7">
        <v>1</v>
      </c>
      <c r="E71" s="8">
        <v>5507</v>
      </c>
      <c r="F71" s="2">
        <v>600</v>
      </c>
      <c r="G71" s="11">
        <f>G72</f>
        <v>27370000</v>
      </c>
      <c r="H71" s="11">
        <f>H72</f>
        <v>27370000</v>
      </c>
      <c r="I71" s="11">
        <f>I72</f>
        <v>3463595.68</v>
      </c>
      <c r="J71" s="11">
        <f t="shared" si="2"/>
        <v>12.654715674095726</v>
      </c>
      <c r="K71" s="11">
        <f t="shared" si="3"/>
        <v>12.654715674095726</v>
      </c>
    </row>
    <row r="72" spans="2:11" s="39" customFormat="1" ht="15.75" x14ac:dyDescent="0.25">
      <c r="B72" s="9" t="s">
        <v>239</v>
      </c>
      <c r="C72" s="27">
        <v>1</v>
      </c>
      <c r="D72" s="7">
        <v>1</v>
      </c>
      <c r="E72" s="8">
        <v>5507</v>
      </c>
      <c r="F72" s="2">
        <v>620</v>
      </c>
      <c r="G72" s="11">
        <v>27370000</v>
      </c>
      <c r="H72" s="11">
        <v>27370000</v>
      </c>
      <c r="I72" s="11">
        <v>3463595.68</v>
      </c>
      <c r="J72" s="11">
        <f t="shared" si="2"/>
        <v>12.654715674095726</v>
      </c>
      <c r="K72" s="11">
        <f t="shared" si="3"/>
        <v>12.654715674095726</v>
      </c>
    </row>
    <row r="73" spans="2:11" s="39" customFormat="1" ht="94.5" x14ac:dyDescent="0.25">
      <c r="B73" s="6" t="s">
        <v>138</v>
      </c>
      <c r="C73" s="27">
        <v>1</v>
      </c>
      <c r="D73" s="7">
        <v>1</v>
      </c>
      <c r="E73" s="8">
        <v>5608</v>
      </c>
      <c r="F73" s="2"/>
      <c r="G73" s="11">
        <f>G74</f>
        <v>286000</v>
      </c>
      <c r="H73" s="11">
        <f>H74</f>
        <v>286000</v>
      </c>
      <c r="I73" s="11">
        <f>I74</f>
        <v>0</v>
      </c>
      <c r="J73" s="11">
        <f t="shared" si="2"/>
        <v>0</v>
      </c>
      <c r="K73" s="11">
        <f t="shared" si="3"/>
        <v>0</v>
      </c>
    </row>
    <row r="74" spans="2:11" s="39" customFormat="1" ht="31.5" x14ac:dyDescent="0.25">
      <c r="B74" s="9" t="s">
        <v>237</v>
      </c>
      <c r="C74" s="27">
        <v>1</v>
      </c>
      <c r="D74" s="7">
        <v>1</v>
      </c>
      <c r="E74" s="8">
        <v>5608</v>
      </c>
      <c r="F74" s="2">
        <v>600</v>
      </c>
      <c r="G74" s="11">
        <f>G75+G76</f>
        <v>286000</v>
      </c>
      <c r="H74" s="11">
        <f>H75+H76</f>
        <v>286000</v>
      </c>
      <c r="I74" s="11">
        <f>I75+I76</f>
        <v>0</v>
      </c>
      <c r="J74" s="11">
        <f t="shared" si="2"/>
        <v>0</v>
      </c>
      <c r="K74" s="11">
        <f t="shared" si="3"/>
        <v>0</v>
      </c>
    </row>
    <row r="75" spans="2:11" s="39" customFormat="1" ht="15.75" x14ac:dyDescent="0.25">
      <c r="B75" s="9" t="s">
        <v>238</v>
      </c>
      <c r="C75" s="27">
        <v>1</v>
      </c>
      <c r="D75" s="7">
        <v>1</v>
      </c>
      <c r="E75" s="8">
        <v>5608</v>
      </c>
      <c r="F75" s="2">
        <v>610</v>
      </c>
      <c r="G75" s="11">
        <v>86000</v>
      </c>
      <c r="H75" s="11">
        <v>86000</v>
      </c>
      <c r="I75" s="11"/>
      <c r="J75" s="11">
        <f t="shared" si="2"/>
        <v>0</v>
      </c>
      <c r="K75" s="11">
        <f t="shared" si="3"/>
        <v>0</v>
      </c>
    </row>
    <row r="76" spans="2:11" s="39" customFormat="1" ht="15.75" x14ac:dyDescent="0.25">
      <c r="B76" s="9" t="s">
        <v>239</v>
      </c>
      <c r="C76" s="27">
        <v>1</v>
      </c>
      <c r="D76" s="7">
        <v>1</v>
      </c>
      <c r="E76" s="8">
        <v>5608</v>
      </c>
      <c r="F76" s="2">
        <v>620</v>
      </c>
      <c r="G76" s="11">
        <v>200000</v>
      </c>
      <c r="H76" s="11">
        <v>200000</v>
      </c>
      <c r="I76" s="11"/>
      <c r="J76" s="11">
        <f t="shared" si="2"/>
        <v>0</v>
      </c>
      <c r="K76" s="11">
        <f t="shared" si="3"/>
        <v>0</v>
      </c>
    </row>
    <row r="77" spans="2:11" s="39" customFormat="1" ht="78.75" x14ac:dyDescent="0.25">
      <c r="B77" s="9" t="s">
        <v>240</v>
      </c>
      <c r="C77" s="27">
        <v>1</v>
      </c>
      <c r="D77" s="7">
        <v>1</v>
      </c>
      <c r="E77" s="8">
        <v>9999</v>
      </c>
      <c r="F77" s="2"/>
      <c r="G77" s="11">
        <f>G78</f>
        <v>2751856.8</v>
      </c>
      <c r="H77" s="11">
        <f>H78</f>
        <v>2628000</v>
      </c>
      <c r="I77" s="11">
        <f>I78</f>
        <v>0</v>
      </c>
      <c r="J77" s="11">
        <f t="shared" si="2"/>
        <v>0</v>
      </c>
      <c r="K77" s="11">
        <f t="shared" si="3"/>
        <v>0</v>
      </c>
    </row>
    <row r="78" spans="2:11" s="39" customFormat="1" ht="31.5" x14ac:dyDescent="0.25">
      <c r="B78" s="9" t="s">
        <v>237</v>
      </c>
      <c r="C78" s="27">
        <v>1</v>
      </c>
      <c r="D78" s="7">
        <v>1</v>
      </c>
      <c r="E78" s="8">
        <v>9999</v>
      </c>
      <c r="F78" s="2">
        <v>600</v>
      </c>
      <c r="G78" s="11">
        <f>G79+G80</f>
        <v>2751856.8</v>
      </c>
      <c r="H78" s="11">
        <f>H79+H80</f>
        <v>2628000</v>
      </c>
      <c r="I78" s="11">
        <f>I79+I80</f>
        <v>0</v>
      </c>
      <c r="J78" s="11">
        <f t="shared" si="2"/>
        <v>0</v>
      </c>
      <c r="K78" s="11">
        <f t="shared" si="3"/>
        <v>0</v>
      </c>
    </row>
    <row r="79" spans="2:11" s="39" customFormat="1" ht="15.75" x14ac:dyDescent="0.25">
      <c r="B79" s="9" t="s">
        <v>238</v>
      </c>
      <c r="C79" s="27">
        <v>1</v>
      </c>
      <c r="D79" s="7">
        <v>1</v>
      </c>
      <c r="E79" s="8">
        <v>9999</v>
      </c>
      <c r="F79" s="2">
        <v>610</v>
      </c>
      <c r="G79" s="11">
        <v>293856.8</v>
      </c>
      <c r="H79" s="11">
        <v>170000</v>
      </c>
      <c r="I79" s="11"/>
      <c r="J79" s="11">
        <f t="shared" si="2"/>
        <v>0</v>
      </c>
      <c r="K79" s="11">
        <f t="shared" si="3"/>
        <v>0</v>
      </c>
    </row>
    <row r="80" spans="2:11" s="39" customFormat="1" ht="15.75" x14ac:dyDescent="0.25">
      <c r="B80" s="9" t="s">
        <v>239</v>
      </c>
      <c r="C80" s="27">
        <v>1</v>
      </c>
      <c r="D80" s="7">
        <v>1</v>
      </c>
      <c r="E80" s="8">
        <v>9999</v>
      </c>
      <c r="F80" s="2">
        <v>620</v>
      </c>
      <c r="G80" s="11">
        <v>2458000</v>
      </c>
      <c r="H80" s="11">
        <v>2458000</v>
      </c>
      <c r="I80" s="11"/>
      <c r="J80" s="11">
        <f t="shared" si="2"/>
        <v>0</v>
      </c>
      <c r="K80" s="11">
        <f t="shared" si="3"/>
        <v>0</v>
      </c>
    </row>
    <row r="81" spans="2:11" s="39" customFormat="1" ht="78.75" x14ac:dyDescent="0.25">
      <c r="B81" s="9" t="s">
        <v>15</v>
      </c>
      <c r="C81" s="27">
        <v>1</v>
      </c>
      <c r="D81" s="7">
        <v>2</v>
      </c>
      <c r="E81" s="8">
        <v>0</v>
      </c>
      <c r="F81" s="1"/>
      <c r="G81" s="11">
        <f t="shared" ref="G81:I83" si="11">G82</f>
        <v>230000</v>
      </c>
      <c r="H81" s="11">
        <f t="shared" si="11"/>
        <v>230000</v>
      </c>
      <c r="I81" s="11">
        <f t="shared" si="11"/>
        <v>0</v>
      </c>
      <c r="J81" s="11">
        <f t="shared" si="2"/>
        <v>0</v>
      </c>
      <c r="K81" s="11">
        <f t="shared" si="3"/>
        <v>0</v>
      </c>
    </row>
    <row r="82" spans="2:11" s="39" customFormat="1" ht="78.75" x14ac:dyDescent="0.25">
      <c r="B82" s="9" t="s">
        <v>16</v>
      </c>
      <c r="C82" s="27">
        <v>1</v>
      </c>
      <c r="D82" s="7">
        <v>2</v>
      </c>
      <c r="E82" s="8">
        <v>9999</v>
      </c>
      <c r="F82" s="1"/>
      <c r="G82" s="11">
        <f t="shared" si="11"/>
        <v>230000</v>
      </c>
      <c r="H82" s="11">
        <f t="shared" si="11"/>
        <v>230000</v>
      </c>
      <c r="I82" s="11">
        <f t="shared" si="11"/>
        <v>0</v>
      </c>
      <c r="J82" s="11">
        <f t="shared" si="2"/>
        <v>0</v>
      </c>
      <c r="K82" s="11">
        <f t="shared" si="3"/>
        <v>0</v>
      </c>
    </row>
    <row r="83" spans="2:11" s="39" customFormat="1" ht="31.5" x14ac:dyDescent="0.25">
      <c r="B83" s="9" t="s">
        <v>242</v>
      </c>
      <c r="C83" s="27">
        <v>1</v>
      </c>
      <c r="D83" s="7">
        <v>2</v>
      </c>
      <c r="E83" s="8">
        <v>9999</v>
      </c>
      <c r="F83" s="2">
        <v>200</v>
      </c>
      <c r="G83" s="11">
        <f t="shared" si="11"/>
        <v>230000</v>
      </c>
      <c r="H83" s="11">
        <f t="shared" si="11"/>
        <v>230000</v>
      </c>
      <c r="I83" s="11">
        <f t="shared" si="11"/>
        <v>0</v>
      </c>
      <c r="J83" s="11">
        <f t="shared" si="2"/>
        <v>0</v>
      </c>
      <c r="K83" s="11">
        <f t="shared" si="3"/>
        <v>0</v>
      </c>
    </row>
    <row r="84" spans="2:11" s="39" customFormat="1" ht="31.5" x14ac:dyDescent="0.25">
      <c r="B84" s="9" t="s">
        <v>243</v>
      </c>
      <c r="C84" s="27">
        <v>1</v>
      </c>
      <c r="D84" s="7">
        <v>2</v>
      </c>
      <c r="E84" s="8">
        <v>9999</v>
      </c>
      <c r="F84" s="2">
        <v>240</v>
      </c>
      <c r="G84" s="11">
        <v>230000</v>
      </c>
      <c r="H84" s="11">
        <v>230000</v>
      </c>
      <c r="I84" s="11"/>
      <c r="J84" s="11">
        <f t="shared" si="2"/>
        <v>0</v>
      </c>
      <c r="K84" s="11">
        <f t="shared" si="3"/>
        <v>0</v>
      </c>
    </row>
    <row r="85" spans="2:11" s="39" customFormat="1" ht="47.25" x14ac:dyDescent="0.25">
      <c r="B85" s="9" t="s">
        <v>17</v>
      </c>
      <c r="C85" s="27">
        <v>1</v>
      </c>
      <c r="D85" s="7">
        <v>3</v>
      </c>
      <c r="E85" s="8">
        <v>0</v>
      </c>
      <c r="F85" s="1"/>
      <c r="G85" s="11">
        <f>G86+G96+G93+G90</f>
        <v>82425600</v>
      </c>
      <c r="H85" s="11">
        <f>H86+H96+H93+H90</f>
        <v>81375600</v>
      </c>
      <c r="I85" s="11">
        <f>I86+I96+I93+I90</f>
        <v>12979867.550000001</v>
      </c>
      <c r="J85" s="11">
        <f t="shared" si="2"/>
        <v>15.747374056118488</v>
      </c>
      <c r="K85" s="11">
        <f t="shared" si="3"/>
        <v>15.950564481244994</v>
      </c>
    </row>
    <row r="86" spans="2:11" s="39" customFormat="1" ht="78.75" x14ac:dyDescent="0.25">
      <c r="B86" s="6" t="s">
        <v>18</v>
      </c>
      <c r="C86" s="27">
        <v>1</v>
      </c>
      <c r="D86" s="7">
        <v>3</v>
      </c>
      <c r="E86" s="8">
        <v>59</v>
      </c>
      <c r="F86" s="2"/>
      <c r="G86" s="11">
        <f>G87</f>
        <v>79725300</v>
      </c>
      <c r="H86" s="11">
        <f>H87</f>
        <v>79725300</v>
      </c>
      <c r="I86" s="11">
        <f>I87</f>
        <v>12974867.550000001</v>
      </c>
      <c r="J86" s="11">
        <f t="shared" si="2"/>
        <v>16.27446688817728</v>
      </c>
      <c r="K86" s="11">
        <f t="shared" si="3"/>
        <v>16.27446688817728</v>
      </c>
    </row>
    <row r="87" spans="2:11" s="39" customFormat="1" ht="31.5" x14ac:dyDescent="0.25">
      <c r="B87" s="9" t="s">
        <v>237</v>
      </c>
      <c r="C87" s="27">
        <v>1</v>
      </c>
      <c r="D87" s="7">
        <v>3</v>
      </c>
      <c r="E87" s="8">
        <v>59</v>
      </c>
      <c r="F87" s="2">
        <v>600</v>
      </c>
      <c r="G87" s="11">
        <f>G88+G89</f>
        <v>79725300</v>
      </c>
      <c r="H87" s="11">
        <f>H88+H89</f>
        <v>79725300</v>
      </c>
      <c r="I87" s="11">
        <f>I88+I89</f>
        <v>12974867.550000001</v>
      </c>
      <c r="J87" s="11">
        <f t="shared" si="2"/>
        <v>16.27446688817728</v>
      </c>
      <c r="K87" s="11">
        <f t="shared" si="3"/>
        <v>16.27446688817728</v>
      </c>
    </row>
    <row r="88" spans="2:11" s="39" customFormat="1" ht="15.75" x14ac:dyDescent="0.25">
      <c r="B88" s="9" t="s">
        <v>238</v>
      </c>
      <c r="C88" s="27">
        <v>1</v>
      </c>
      <c r="D88" s="7">
        <v>3</v>
      </c>
      <c r="E88" s="8">
        <v>59</v>
      </c>
      <c r="F88" s="2">
        <v>610</v>
      </c>
      <c r="G88" s="11">
        <v>31933500</v>
      </c>
      <c r="H88" s="11">
        <v>31933500</v>
      </c>
      <c r="I88" s="11">
        <v>5192179.78</v>
      </c>
      <c r="J88" s="11">
        <f t="shared" si="2"/>
        <v>16.259350775831024</v>
      </c>
      <c r="K88" s="11">
        <f t="shared" si="3"/>
        <v>16.259350775831024</v>
      </c>
    </row>
    <row r="89" spans="2:11" s="39" customFormat="1" ht="15.75" x14ac:dyDescent="0.25">
      <c r="B89" s="9" t="s">
        <v>239</v>
      </c>
      <c r="C89" s="27">
        <v>1</v>
      </c>
      <c r="D89" s="7">
        <v>3</v>
      </c>
      <c r="E89" s="8">
        <v>59</v>
      </c>
      <c r="F89" s="2">
        <v>620</v>
      </c>
      <c r="G89" s="11">
        <v>47791800</v>
      </c>
      <c r="H89" s="11">
        <v>47791800</v>
      </c>
      <c r="I89" s="11">
        <v>7782687.7699999996</v>
      </c>
      <c r="J89" s="11">
        <f t="shared" si="2"/>
        <v>16.284567164241565</v>
      </c>
      <c r="K89" s="11">
        <f t="shared" si="3"/>
        <v>16.284567164241565</v>
      </c>
    </row>
    <row r="90" spans="2:11" s="39" customFormat="1" ht="78.75" x14ac:dyDescent="0.25">
      <c r="B90" s="9" t="s">
        <v>173</v>
      </c>
      <c r="C90" s="27">
        <v>1</v>
      </c>
      <c r="D90" s="7">
        <v>3</v>
      </c>
      <c r="E90" s="8">
        <v>2103</v>
      </c>
      <c r="F90" s="2"/>
      <c r="G90" s="11">
        <f>G91</f>
        <v>1050000</v>
      </c>
      <c r="H90" s="11"/>
      <c r="I90" s="11"/>
      <c r="J90" s="11">
        <f t="shared" si="2"/>
        <v>0</v>
      </c>
      <c r="K90" s="11">
        <v>0</v>
      </c>
    </row>
    <row r="91" spans="2:11" s="39" customFormat="1" ht="31.5" x14ac:dyDescent="0.25">
      <c r="B91" s="9" t="s">
        <v>237</v>
      </c>
      <c r="C91" s="27">
        <v>1</v>
      </c>
      <c r="D91" s="7">
        <v>3</v>
      </c>
      <c r="E91" s="8">
        <v>2103</v>
      </c>
      <c r="F91" s="2">
        <v>600</v>
      </c>
      <c r="G91" s="11">
        <f>G92</f>
        <v>1050000</v>
      </c>
      <c r="H91" s="11"/>
      <c r="I91" s="11"/>
      <c r="J91" s="11">
        <f t="shared" si="2"/>
        <v>0</v>
      </c>
      <c r="K91" s="11">
        <v>0</v>
      </c>
    </row>
    <row r="92" spans="2:11" s="39" customFormat="1" ht="15.75" x14ac:dyDescent="0.25">
      <c r="B92" s="9" t="s">
        <v>239</v>
      </c>
      <c r="C92" s="27">
        <v>1</v>
      </c>
      <c r="D92" s="7">
        <v>3</v>
      </c>
      <c r="E92" s="8">
        <v>2103</v>
      </c>
      <c r="F92" s="2">
        <v>620</v>
      </c>
      <c r="G92" s="11">
        <v>1050000</v>
      </c>
      <c r="H92" s="11"/>
      <c r="I92" s="11"/>
      <c r="J92" s="11">
        <f t="shared" si="2"/>
        <v>0</v>
      </c>
      <c r="K92" s="11">
        <v>0</v>
      </c>
    </row>
    <row r="93" spans="2:11" s="39" customFormat="1" ht="94.5" x14ac:dyDescent="0.25">
      <c r="B93" s="9" t="s">
        <v>163</v>
      </c>
      <c r="C93" s="27">
        <v>1</v>
      </c>
      <c r="D93" s="7">
        <v>3</v>
      </c>
      <c r="E93" s="8">
        <v>5608</v>
      </c>
      <c r="F93" s="2"/>
      <c r="G93" s="11">
        <f>G94</f>
        <v>350300</v>
      </c>
      <c r="H93" s="11">
        <f>H94</f>
        <v>350300</v>
      </c>
      <c r="I93" s="11"/>
      <c r="J93" s="11">
        <f t="shared" si="2"/>
        <v>0</v>
      </c>
      <c r="K93" s="11">
        <f t="shared" si="3"/>
        <v>0</v>
      </c>
    </row>
    <row r="94" spans="2:11" s="39" customFormat="1" ht="31.5" x14ac:dyDescent="0.25">
      <c r="B94" s="9" t="s">
        <v>237</v>
      </c>
      <c r="C94" s="27">
        <v>1</v>
      </c>
      <c r="D94" s="7">
        <v>3</v>
      </c>
      <c r="E94" s="8">
        <v>5608</v>
      </c>
      <c r="F94" s="2">
        <v>600</v>
      </c>
      <c r="G94" s="11">
        <f>G95</f>
        <v>350300</v>
      </c>
      <c r="H94" s="11">
        <f>H95</f>
        <v>350300</v>
      </c>
      <c r="I94" s="11"/>
      <c r="J94" s="11">
        <f t="shared" si="2"/>
        <v>0</v>
      </c>
      <c r="K94" s="11">
        <f t="shared" si="3"/>
        <v>0</v>
      </c>
    </row>
    <row r="95" spans="2:11" s="39" customFormat="1" ht="15.75" x14ac:dyDescent="0.25">
      <c r="B95" s="9" t="s">
        <v>239</v>
      </c>
      <c r="C95" s="27">
        <v>1</v>
      </c>
      <c r="D95" s="7">
        <v>3</v>
      </c>
      <c r="E95" s="8">
        <v>5608</v>
      </c>
      <c r="F95" s="2">
        <v>620</v>
      </c>
      <c r="G95" s="11">
        <v>350300</v>
      </c>
      <c r="H95" s="11">
        <v>350300</v>
      </c>
      <c r="I95" s="11"/>
      <c r="J95" s="11">
        <f t="shared" si="2"/>
        <v>0</v>
      </c>
      <c r="K95" s="11">
        <f t="shared" si="3"/>
        <v>0</v>
      </c>
    </row>
    <row r="96" spans="2:11" s="39" customFormat="1" ht="63" x14ac:dyDescent="0.25">
      <c r="B96" s="6" t="s">
        <v>176</v>
      </c>
      <c r="C96" s="27">
        <v>1</v>
      </c>
      <c r="D96" s="7">
        <v>3</v>
      </c>
      <c r="E96" s="8">
        <v>9999</v>
      </c>
      <c r="F96" s="2"/>
      <c r="G96" s="11">
        <f t="shared" ref="G96:I97" si="12">G97</f>
        <v>1300000</v>
      </c>
      <c r="H96" s="11">
        <f t="shared" si="12"/>
        <v>1300000</v>
      </c>
      <c r="I96" s="11">
        <f t="shared" si="12"/>
        <v>5000</v>
      </c>
      <c r="J96" s="11">
        <f t="shared" si="2"/>
        <v>0.38461538461538464</v>
      </c>
      <c r="K96" s="11">
        <f t="shared" si="3"/>
        <v>0.38461538461538464</v>
      </c>
    </row>
    <row r="97" spans="2:11" s="39" customFormat="1" ht="31.5" x14ac:dyDescent="0.25">
      <c r="B97" s="9" t="s">
        <v>237</v>
      </c>
      <c r="C97" s="27">
        <v>1</v>
      </c>
      <c r="D97" s="7">
        <v>3</v>
      </c>
      <c r="E97" s="8">
        <v>9999</v>
      </c>
      <c r="F97" s="2">
        <v>600</v>
      </c>
      <c r="G97" s="11">
        <f t="shared" si="12"/>
        <v>1300000</v>
      </c>
      <c r="H97" s="11">
        <f t="shared" si="12"/>
        <v>1300000</v>
      </c>
      <c r="I97" s="11">
        <f t="shared" si="12"/>
        <v>5000</v>
      </c>
      <c r="J97" s="11">
        <f t="shared" si="2"/>
        <v>0.38461538461538464</v>
      </c>
      <c r="K97" s="11">
        <f t="shared" si="3"/>
        <v>0.38461538461538464</v>
      </c>
    </row>
    <row r="98" spans="2:11" s="39" customFormat="1" ht="15.75" x14ac:dyDescent="0.25">
      <c r="B98" s="9" t="s">
        <v>238</v>
      </c>
      <c r="C98" s="27">
        <v>1</v>
      </c>
      <c r="D98" s="7">
        <v>3</v>
      </c>
      <c r="E98" s="8">
        <v>9999</v>
      </c>
      <c r="F98" s="2">
        <v>610</v>
      </c>
      <c r="G98" s="11">
        <v>1300000</v>
      </c>
      <c r="H98" s="11">
        <v>1300000</v>
      </c>
      <c r="I98" s="11">
        <v>5000</v>
      </c>
      <c r="J98" s="11">
        <f t="shared" si="2"/>
        <v>0.38461538461538464</v>
      </c>
      <c r="K98" s="11">
        <f t="shared" si="3"/>
        <v>0.38461538461538464</v>
      </c>
    </row>
    <row r="99" spans="2:11" s="39" customFormat="1" ht="63" x14ac:dyDescent="0.25">
      <c r="B99" s="6" t="s">
        <v>77</v>
      </c>
      <c r="C99" s="27">
        <v>1</v>
      </c>
      <c r="D99" s="7">
        <v>4</v>
      </c>
      <c r="E99" s="8">
        <v>0</v>
      </c>
      <c r="F99" s="2"/>
      <c r="G99" s="11">
        <f t="shared" ref="G99:I100" si="13">G100</f>
        <v>540000</v>
      </c>
      <c r="H99" s="11">
        <f t="shared" si="13"/>
        <v>540000</v>
      </c>
      <c r="I99" s="11">
        <f t="shared" si="13"/>
        <v>0</v>
      </c>
      <c r="J99" s="11">
        <f t="shared" si="2"/>
        <v>0</v>
      </c>
      <c r="K99" s="11">
        <f t="shared" si="3"/>
        <v>0</v>
      </c>
    </row>
    <row r="100" spans="2:11" s="39" customFormat="1" ht="63" x14ac:dyDescent="0.25">
      <c r="B100" s="6" t="s">
        <v>78</v>
      </c>
      <c r="C100" s="27">
        <v>1</v>
      </c>
      <c r="D100" s="7">
        <v>4</v>
      </c>
      <c r="E100" s="8">
        <v>9999</v>
      </c>
      <c r="F100" s="2"/>
      <c r="G100" s="11">
        <f t="shared" si="13"/>
        <v>540000</v>
      </c>
      <c r="H100" s="11">
        <f t="shared" si="13"/>
        <v>540000</v>
      </c>
      <c r="I100" s="11">
        <f t="shared" si="13"/>
        <v>0</v>
      </c>
      <c r="J100" s="11">
        <f t="shared" si="2"/>
        <v>0</v>
      </c>
      <c r="K100" s="11">
        <f t="shared" si="3"/>
        <v>0</v>
      </c>
    </row>
    <row r="101" spans="2:11" s="39" customFormat="1" ht="31.5" x14ac:dyDescent="0.25">
      <c r="B101" s="9" t="s">
        <v>237</v>
      </c>
      <c r="C101" s="27">
        <v>1</v>
      </c>
      <c r="D101" s="7">
        <v>4</v>
      </c>
      <c r="E101" s="8">
        <v>9999</v>
      </c>
      <c r="F101" s="2">
        <v>600</v>
      </c>
      <c r="G101" s="11">
        <f>G102+G103</f>
        <v>540000</v>
      </c>
      <c r="H101" s="11">
        <f>H102+H103</f>
        <v>540000</v>
      </c>
      <c r="I101" s="11">
        <f>I102+I103</f>
        <v>0</v>
      </c>
      <c r="J101" s="11">
        <f t="shared" ref="J101:J164" si="14">I101/G101*100</f>
        <v>0</v>
      </c>
      <c r="K101" s="11">
        <f t="shared" ref="K101:K164" si="15">I101/H101*100</f>
        <v>0</v>
      </c>
    </row>
    <row r="102" spans="2:11" s="39" customFormat="1" ht="15.75" x14ac:dyDescent="0.25">
      <c r="B102" s="9" t="s">
        <v>238</v>
      </c>
      <c r="C102" s="27">
        <v>1</v>
      </c>
      <c r="D102" s="7">
        <v>4</v>
      </c>
      <c r="E102" s="8">
        <v>9999</v>
      </c>
      <c r="F102" s="2">
        <v>610</v>
      </c>
      <c r="G102" s="11">
        <v>500000</v>
      </c>
      <c r="H102" s="11">
        <v>500000</v>
      </c>
      <c r="I102" s="11"/>
      <c r="J102" s="11">
        <f t="shared" si="14"/>
        <v>0</v>
      </c>
      <c r="K102" s="11">
        <f t="shared" si="15"/>
        <v>0</v>
      </c>
    </row>
    <row r="103" spans="2:11" s="39" customFormat="1" ht="15.75" x14ac:dyDescent="0.25">
      <c r="B103" s="9" t="s">
        <v>239</v>
      </c>
      <c r="C103" s="27">
        <v>1</v>
      </c>
      <c r="D103" s="7">
        <v>4</v>
      </c>
      <c r="E103" s="8">
        <v>9999</v>
      </c>
      <c r="F103" s="2">
        <v>620</v>
      </c>
      <c r="G103" s="11">
        <v>40000</v>
      </c>
      <c r="H103" s="11">
        <v>40000</v>
      </c>
      <c r="I103" s="11"/>
      <c r="J103" s="11">
        <f t="shared" si="14"/>
        <v>0</v>
      </c>
      <c r="K103" s="11">
        <f t="shared" si="15"/>
        <v>0</v>
      </c>
    </row>
    <row r="104" spans="2:11" s="39" customFormat="1" ht="63" x14ac:dyDescent="0.25">
      <c r="B104" s="6" t="s">
        <v>79</v>
      </c>
      <c r="C104" s="27">
        <v>1</v>
      </c>
      <c r="D104" s="7">
        <v>5</v>
      </c>
      <c r="E104" s="8">
        <v>0</v>
      </c>
      <c r="F104" s="2"/>
      <c r="G104" s="11">
        <f>G105</f>
        <v>43327200</v>
      </c>
      <c r="H104" s="11">
        <f>H105</f>
        <v>43327200</v>
      </c>
      <c r="I104" s="11">
        <f>I105</f>
        <v>9188610.4499999993</v>
      </c>
      <c r="J104" s="11">
        <f t="shared" si="14"/>
        <v>21.207487328975791</v>
      </c>
      <c r="K104" s="11">
        <f t="shared" si="15"/>
        <v>21.207487328975791</v>
      </c>
    </row>
    <row r="105" spans="2:11" s="39" customFormat="1" ht="94.5" x14ac:dyDescent="0.25">
      <c r="B105" s="6" t="s">
        <v>80</v>
      </c>
      <c r="C105" s="27">
        <v>1</v>
      </c>
      <c r="D105" s="7">
        <v>5</v>
      </c>
      <c r="E105" s="8">
        <v>59</v>
      </c>
      <c r="F105" s="2"/>
      <c r="G105" s="11">
        <f>G106+G108+G110</f>
        <v>43327200</v>
      </c>
      <c r="H105" s="11">
        <f>H106+H108+H110</f>
        <v>43327200</v>
      </c>
      <c r="I105" s="11">
        <f>I106+I108+I110</f>
        <v>9188610.4499999993</v>
      </c>
      <c r="J105" s="11">
        <f t="shared" si="14"/>
        <v>21.207487328975791</v>
      </c>
      <c r="K105" s="11">
        <f t="shared" si="15"/>
        <v>21.207487328975791</v>
      </c>
    </row>
    <row r="106" spans="2:11" s="39" customFormat="1" ht="63" x14ac:dyDescent="0.25">
      <c r="B106" s="9" t="s">
        <v>225</v>
      </c>
      <c r="C106" s="27">
        <v>1</v>
      </c>
      <c r="D106" s="7">
        <v>5</v>
      </c>
      <c r="E106" s="8">
        <v>59</v>
      </c>
      <c r="F106" s="2">
        <v>100</v>
      </c>
      <c r="G106" s="11">
        <f>G107</f>
        <v>40955400</v>
      </c>
      <c r="H106" s="11">
        <f>H107</f>
        <v>40955400</v>
      </c>
      <c r="I106" s="11">
        <f>I107</f>
        <v>8769982.0299999993</v>
      </c>
      <c r="J106" s="11">
        <f t="shared" si="14"/>
        <v>21.4134937761565</v>
      </c>
      <c r="K106" s="11">
        <f t="shared" si="15"/>
        <v>21.4134937761565</v>
      </c>
    </row>
    <row r="107" spans="2:11" s="39" customFormat="1" ht="15.75" x14ac:dyDescent="0.25">
      <c r="B107" s="9" t="s">
        <v>226</v>
      </c>
      <c r="C107" s="27">
        <v>1</v>
      </c>
      <c r="D107" s="7">
        <v>5</v>
      </c>
      <c r="E107" s="8">
        <v>59</v>
      </c>
      <c r="F107" s="2">
        <v>110</v>
      </c>
      <c r="G107" s="11">
        <f>40199400+756000</f>
        <v>40955400</v>
      </c>
      <c r="H107" s="11">
        <v>40955400</v>
      </c>
      <c r="I107" s="11">
        <v>8769982.0299999993</v>
      </c>
      <c r="J107" s="11">
        <f t="shared" si="14"/>
        <v>21.4134937761565</v>
      </c>
      <c r="K107" s="11">
        <f t="shared" si="15"/>
        <v>21.4134937761565</v>
      </c>
    </row>
    <row r="108" spans="2:11" s="39" customFormat="1" ht="31.5" x14ac:dyDescent="0.25">
      <c r="B108" s="9" t="s">
        <v>242</v>
      </c>
      <c r="C108" s="27">
        <v>1</v>
      </c>
      <c r="D108" s="7">
        <v>5</v>
      </c>
      <c r="E108" s="8">
        <v>59</v>
      </c>
      <c r="F108" s="2">
        <v>200</v>
      </c>
      <c r="G108" s="11">
        <f>G109</f>
        <v>2361000</v>
      </c>
      <c r="H108" s="11">
        <f>H109</f>
        <v>2361000</v>
      </c>
      <c r="I108" s="11">
        <f>I109</f>
        <v>418628.42</v>
      </c>
      <c r="J108" s="11">
        <f t="shared" si="14"/>
        <v>17.730979246082168</v>
      </c>
      <c r="K108" s="11">
        <f t="shared" si="15"/>
        <v>17.730979246082168</v>
      </c>
    </row>
    <row r="109" spans="2:11" s="39" customFormat="1" ht="31.5" x14ac:dyDescent="0.25">
      <c r="B109" s="9" t="s">
        <v>243</v>
      </c>
      <c r="C109" s="27">
        <v>1</v>
      </c>
      <c r="D109" s="7">
        <v>5</v>
      </c>
      <c r="E109" s="8">
        <v>59</v>
      </c>
      <c r="F109" s="2">
        <v>240</v>
      </c>
      <c r="G109" s="11">
        <v>2361000</v>
      </c>
      <c r="H109" s="11">
        <v>2361000</v>
      </c>
      <c r="I109" s="11">
        <v>418628.42</v>
      </c>
      <c r="J109" s="11">
        <f t="shared" si="14"/>
        <v>17.730979246082168</v>
      </c>
      <c r="K109" s="11">
        <f t="shared" si="15"/>
        <v>17.730979246082168</v>
      </c>
    </row>
    <row r="110" spans="2:11" s="39" customFormat="1" ht="15.75" x14ac:dyDescent="0.25">
      <c r="B110" s="9" t="s">
        <v>81</v>
      </c>
      <c r="C110" s="27">
        <v>1</v>
      </c>
      <c r="D110" s="7">
        <v>5</v>
      </c>
      <c r="E110" s="8">
        <v>59</v>
      </c>
      <c r="F110" s="2">
        <v>800</v>
      </c>
      <c r="G110" s="11">
        <f>G111</f>
        <v>10800</v>
      </c>
      <c r="H110" s="11">
        <f>H111</f>
        <v>10800</v>
      </c>
      <c r="I110" s="11">
        <f>I111</f>
        <v>0</v>
      </c>
      <c r="J110" s="11">
        <f t="shared" si="14"/>
        <v>0</v>
      </c>
      <c r="K110" s="11">
        <f t="shared" si="15"/>
        <v>0</v>
      </c>
    </row>
    <row r="111" spans="2:11" s="39" customFormat="1" ht="15.75" x14ac:dyDescent="0.25">
      <c r="B111" s="6" t="s">
        <v>82</v>
      </c>
      <c r="C111" s="27">
        <v>1</v>
      </c>
      <c r="D111" s="7">
        <v>5</v>
      </c>
      <c r="E111" s="8">
        <v>59</v>
      </c>
      <c r="F111" s="2">
        <v>850</v>
      </c>
      <c r="G111" s="11">
        <v>10800</v>
      </c>
      <c r="H111" s="11">
        <v>10800</v>
      </c>
      <c r="I111" s="11"/>
      <c r="J111" s="11">
        <f t="shared" si="14"/>
        <v>0</v>
      </c>
      <c r="K111" s="11">
        <f t="shared" si="15"/>
        <v>0</v>
      </c>
    </row>
    <row r="112" spans="2:11" s="39" customFormat="1" ht="31.5" x14ac:dyDescent="0.25">
      <c r="B112" s="6" t="s">
        <v>83</v>
      </c>
      <c r="C112" s="27">
        <v>2</v>
      </c>
      <c r="D112" s="7">
        <v>0</v>
      </c>
      <c r="E112" s="8">
        <v>0</v>
      </c>
      <c r="F112" s="2"/>
      <c r="G112" s="11">
        <f>G113+G135+G148</f>
        <v>122590600</v>
      </c>
      <c r="H112" s="11">
        <f>H113+H135+H148</f>
        <v>122590600</v>
      </c>
      <c r="I112" s="11">
        <f>I113+I135+I148</f>
        <v>20213488.449999999</v>
      </c>
      <c r="J112" s="11">
        <f t="shared" si="14"/>
        <v>16.488612055084158</v>
      </c>
      <c r="K112" s="11">
        <f t="shared" si="15"/>
        <v>16.488612055084158</v>
      </c>
    </row>
    <row r="113" spans="2:11" s="39" customFormat="1" ht="47.25" x14ac:dyDescent="0.25">
      <c r="B113" s="6" t="s">
        <v>84</v>
      </c>
      <c r="C113" s="27">
        <v>2</v>
      </c>
      <c r="D113" s="7">
        <v>1</v>
      </c>
      <c r="E113" s="8">
        <v>0</v>
      </c>
      <c r="F113" s="2"/>
      <c r="G113" s="11">
        <f>G114+G117+G120+G123+G127+G132</f>
        <v>101166400</v>
      </c>
      <c r="H113" s="11">
        <f>H114+H117+H120+H123+H127+H132</f>
        <v>101166400</v>
      </c>
      <c r="I113" s="11">
        <f>I114+I117+I120+I123+I127+I132</f>
        <v>19331234.849999998</v>
      </c>
      <c r="J113" s="11">
        <f t="shared" si="14"/>
        <v>19.108354997311359</v>
      </c>
      <c r="K113" s="11">
        <f t="shared" si="15"/>
        <v>19.108354997311359</v>
      </c>
    </row>
    <row r="114" spans="2:11" s="39" customFormat="1" ht="63" x14ac:dyDescent="0.25">
      <c r="B114" s="6" t="s">
        <v>139</v>
      </c>
      <c r="C114" s="27">
        <v>2</v>
      </c>
      <c r="D114" s="7">
        <v>1</v>
      </c>
      <c r="E114" s="8">
        <v>2104</v>
      </c>
      <c r="F114" s="2"/>
      <c r="G114" s="11">
        <f t="shared" ref="G114:I115" si="16">G115</f>
        <v>4157200</v>
      </c>
      <c r="H114" s="11">
        <f t="shared" si="16"/>
        <v>4157200</v>
      </c>
      <c r="I114" s="11">
        <f t="shared" si="16"/>
        <v>2720</v>
      </c>
      <c r="J114" s="11">
        <f t="shared" si="14"/>
        <v>6.542865390166458E-2</v>
      </c>
      <c r="K114" s="11">
        <f t="shared" si="15"/>
        <v>6.542865390166458E-2</v>
      </c>
    </row>
    <row r="115" spans="2:11" s="39" customFormat="1" ht="31.5" x14ac:dyDescent="0.25">
      <c r="B115" s="9" t="s">
        <v>237</v>
      </c>
      <c r="C115" s="27">
        <v>2</v>
      </c>
      <c r="D115" s="7">
        <v>1</v>
      </c>
      <c r="E115" s="8">
        <v>2104</v>
      </c>
      <c r="F115" s="2">
        <v>600</v>
      </c>
      <c r="G115" s="11">
        <f t="shared" si="16"/>
        <v>4157200</v>
      </c>
      <c r="H115" s="11">
        <f t="shared" si="16"/>
        <v>4157200</v>
      </c>
      <c r="I115" s="11">
        <f t="shared" si="16"/>
        <v>2720</v>
      </c>
      <c r="J115" s="11">
        <f t="shared" si="14"/>
        <v>6.542865390166458E-2</v>
      </c>
      <c r="K115" s="11">
        <f t="shared" si="15"/>
        <v>6.542865390166458E-2</v>
      </c>
    </row>
    <row r="116" spans="2:11" s="39" customFormat="1" ht="15.75" x14ac:dyDescent="0.25">
      <c r="B116" s="9" t="s">
        <v>238</v>
      </c>
      <c r="C116" s="27">
        <v>2</v>
      </c>
      <c r="D116" s="7">
        <v>1</v>
      </c>
      <c r="E116" s="8">
        <v>2104</v>
      </c>
      <c r="F116" s="2">
        <v>610</v>
      </c>
      <c r="G116" s="11">
        <v>4157200</v>
      </c>
      <c r="H116" s="11">
        <v>4157200</v>
      </c>
      <c r="I116" s="11">
        <v>2720</v>
      </c>
      <c r="J116" s="11">
        <f t="shared" si="14"/>
        <v>6.542865390166458E-2</v>
      </c>
      <c r="K116" s="11">
        <f t="shared" si="15"/>
        <v>6.542865390166458E-2</v>
      </c>
    </row>
    <row r="117" spans="2:11" s="39" customFormat="1" ht="78.75" x14ac:dyDescent="0.25">
      <c r="B117" s="6" t="s">
        <v>140</v>
      </c>
      <c r="C117" s="27">
        <v>2</v>
      </c>
      <c r="D117" s="7">
        <v>1</v>
      </c>
      <c r="E117" s="8">
        <v>5260</v>
      </c>
      <c r="F117" s="2"/>
      <c r="G117" s="11">
        <f t="shared" ref="G117:I118" si="17">G118</f>
        <v>940000</v>
      </c>
      <c r="H117" s="11">
        <f t="shared" si="17"/>
        <v>940000</v>
      </c>
      <c r="I117" s="11">
        <f t="shared" si="17"/>
        <v>43493.4</v>
      </c>
      <c r="J117" s="11">
        <f t="shared" si="14"/>
        <v>4.6269574468085111</v>
      </c>
      <c r="K117" s="11">
        <f t="shared" si="15"/>
        <v>4.6269574468085111</v>
      </c>
    </row>
    <row r="118" spans="2:11" s="39" customFormat="1" ht="15.75" x14ac:dyDescent="0.25">
      <c r="B118" s="9" t="s">
        <v>178</v>
      </c>
      <c r="C118" s="27">
        <v>2</v>
      </c>
      <c r="D118" s="7">
        <v>1</v>
      </c>
      <c r="E118" s="8">
        <v>5260</v>
      </c>
      <c r="F118" s="2">
        <v>300</v>
      </c>
      <c r="G118" s="11">
        <f t="shared" si="17"/>
        <v>940000</v>
      </c>
      <c r="H118" s="11">
        <f t="shared" si="17"/>
        <v>940000</v>
      </c>
      <c r="I118" s="11">
        <f t="shared" si="17"/>
        <v>43493.4</v>
      </c>
      <c r="J118" s="11">
        <f t="shared" si="14"/>
        <v>4.6269574468085111</v>
      </c>
      <c r="K118" s="11">
        <f t="shared" si="15"/>
        <v>4.6269574468085111</v>
      </c>
    </row>
    <row r="119" spans="2:11" s="39" customFormat="1" ht="15.75" x14ac:dyDescent="0.25">
      <c r="B119" s="9" t="s">
        <v>179</v>
      </c>
      <c r="C119" s="27">
        <v>2</v>
      </c>
      <c r="D119" s="7">
        <v>1</v>
      </c>
      <c r="E119" s="8">
        <v>5260</v>
      </c>
      <c r="F119" s="2">
        <v>310</v>
      </c>
      <c r="G119" s="11">
        <v>940000</v>
      </c>
      <c r="H119" s="11">
        <v>940000</v>
      </c>
      <c r="I119" s="11">
        <v>43493.4</v>
      </c>
      <c r="J119" s="11">
        <f t="shared" si="14"/>
        <v>4.6269574468085111</v>
      </c>
      <c r="K119" s="11">
        <f t="shared" si="15"/>
        <v>4.6269574468085111</v>
      </c>
    </row>
    <row r="120" spans="2:11" s="39" customFormat="1" ht="78.75" x14ac:dyDescent="0.25">
      <c r="B120" s="6" t="s">
        <v>141</v>
      </c>
      <c r="C120" s="27">
        <v>2</v>
      </c>
      <c r="D120" s="7">
        <v>1</v>
      </c>
      <c r="E120" s="8">
        <v>5407</v>
      </c>
      <c r="F120" s="2"/>
      <c r="G120" s="11">
        <f t="shared" ref="G120:I121" si="18">G121</f>
        <v>5210800</v>
      </c>
      <c r="H120" s="11">
        <f t="shared" si="18"/>
        <v>5210800</v>
      </c>
      <c r="I120" s="11">
        <f t="shared" si="18"/>
        <v>0</v>
      </c>
      <c r="J120" s="11">
        <f t="shared" si="14"/>
        <v>0</v>
      </c>
      <c r="K120" s="11">
        <f t="shared" si="15"/>
        <v>0</v>
      </c>
    </row>
    <row r="121" spans="2:11" s="39" customFormat="1" ht="31.5" x14ac:dyDescent="0.25">
      <c r="B121" s="9" t="s">
        <v>237</v>
      </c>
      <c r="C121" s="27">
        <v>2</v>
      </c>
      <c r="D121" s="7">
        <v>1</v>
      </c>
      <c r="E121" s="8">
        <v>5407</v>
      </c>
      <c r="F121" s="2">
        <v>600</v>
      </c>
      <c r="G121" s="11">
        <f t="shared" si="18"/>
        <v>5210800</v>
      </c>
      <c r="H121" s="11">
        <f t="shared" si="18"/>
        <v>5210800</v>
      </c>
      <c r="I121" s="11">
        <f t="shared" si="18"/>
        <v>0</v>
      </c>
      <c r="J121" s="11">
        <f t="shared" si="14"/>
        <v>0</v>
      </c>
      <c r="K121" s="11">
        <f t="shared" si="15"/>
        <v>0</v>
      </c>
    </row>
    <row r="122" spans="2:11" s="39" customFormat="1" ht="15.75" x14ac:dyDescent="0.25">
      <c r="B122" s="9" t="s">
        <v>238</v>
      </c>
      <c r="C122" s="27">
        <v>2</v>
      </c>
      <c r="D122" s="7">
        <v>1</v>
      </c>
      <c r="E122" s="8">
        <v>5407</v>
      </c>
      <c r="F122" s="2">
        <v>610</v>
      </c>
      <c r="G122" s="11">
        <v>5210800</v>
      </c>
      <c r="H122" s="11">
        <v>5210800</v>
      </c>
      <c r="I122" s="11"/>
      <c r="J122" s="11">
        <f t="shared" si="14"/>
        <v>0</v>
      </c>
      <c r="K122" s="11">
        <f t="shared" si="15"/>
        <v>0</v>
      </c>
    </row>
    <row r="123" spans="2:11" s="39" customFormat="1" ht="110.25" x14ac:dyDescent="0.25">
      <c r="B123" s="6" t="s">
        <v>142</v>
      </c>
      <c r="C123" s="27">
        <v>2</v>
      </c>
      <c r="D123" s="7">
        <v>1</v>
      </c>
      <c r="E123" s="8">
        <v>5508</v>
      </c>
      <c r="F123" s="2"/>
      <c r="G123" s="11">
        <f t="shared" ref="G123:I124" si="19">G124</f>
        <v>71036400</v>
      </c>
      <c r="H123" s="11">
        <f t="shared" si="19"/>
        <v>71036400</v>
      </c>
      <c r="I123" s="11">
        <f t="shared" si="19"/>
        <v>18140611.25</v>
      </c>
      <c r="J123" s="11">
        <f t="shared" si="14"/>
        <v>25.537064448648859</v>
      </c>
      <c r="K123" s="11">
        <f t="shared" si="15"/>
        <v>25.537064448648859</v>
      </c>
    </row>
    <row r="124" spans="2:11" s="39" customFormat="1" ht="15.75" x14ac:dyDescent="0.25">
      <c r="B124" s="9" t="s">
        <v>178</v>
      </c>
      <c r="C124" s="27">
        <v>2</v>
      </c>
      <c r="D124" s="7">
        <v>1</v>
      </c>
      <c r="E124" s="8">
        <v>5508</v>
      </c>
      <c r="F124" s="2">
        <v>300</v>
      </c>
      <c r="G124" s="11">
        <f>G125+G126</f>
        <v>71036400</v>
      </c>
      <c r="H124" s="11">
        <f>H125+H126</f>
        <v>71036400</v>
      </c>
      <c r="I124" s="11">
        <f t="shared" si="19"/>
        <v>18140611.25</v>
      </c>
      <c r="J124" s="11">
        <f t="shared" si="14"/>
        <v>25.537064448648859</v>
      </c>
      <c r="K124" s="11">
        <f t="shared" si="15"/>
        <v>25.537064448648859</v>
      </c>
    </row>
    <row r="125" spans="2:11" s="39" customFormat="1" ht="15.75" x14ac:dyDescent="0.25">
      <c r="B125" s="9" t="s">
        <v>179</v>
      </c>
      <c r="C125" s="27">
        <v>2</v>
      </c>
      <c r="D125" s="7">
        <v>1</v>
      </c>
      <c r="E125" s="8">
        <v>5508</v>
      </c>
      <c r="F125" s="2">
        <v>310</v>
      </c>
      <c r="G125" s="11">
        <v>70597800</v>
      </c>
      <c r="H125" s="11">
        <v>70597800</v>
      </c>
      <c r="I125" s="11">
        <v>18140611.25</v>
      </c>
      <c r="J125" s="11">
        <f t="shared" si="14"/>
        <v>25.695717501111933</v>
      </c>
      <c r="K125" s="11">
        <f t="shared" si="15"/>
        <v>25.695717501111933</v>
      </c>
    </row>
    <row r="126" spans="2:11" s="39" customFormat="1" ht="31.5" x14ac:dyDescent="0.25">
      <c r="B126" s="9" t="s">
        <v>99</v>
      </c>
      <c r="C126" s="27">
        <v>2</v>
      </c>
      <c r="D126" s="7">
        <v>1</v>
      </c>
      <c r="E126" s="8">
        <v>5508</v>
      </c>
      <c r="F126" s="2">
        <v>320</v>
      </c>
      <c r="G126" s="11">
        <v>438600</v>
      </c>
      <c r="H126" s="11">
        <v>438600</v>
      </c>
      <c r="I126" s="11"/>
      <c r="J126" s="11">
        <f t="shared" si="14"/>
        <v>0</v>
      </c>
      <c r="K126" s="11">
        <f t="shared" si="15"/>
        <v>0</v>
      </c>
    </row>
    <row r="127" spans="2:11" s="39" customFormat="1" ht="63" x14ac:dyDescent="0.25">
      <c r="B127" s="6" t="s">
        <v>143</v>
      </c>
      <c r="C127" s="27">
        <v>2</v>
      </c>
      <c r="D127" s="7">
        <v>1</v>
      </c>
      <c r="E127" s="8">
        <v>5509</v>
      </c>
      <c r="F127" s="2"/>
      <c r="G127" s="11">
        <f>G128+G130</f>
        <v>13174800</v>
      </c>
      <c r="H127" s="11">
        <f>H128+H130</f>
        <v>13174800</v>
      </c>
      <c r="I127" s="11">
        <f>I128+I130</f>
        <v>1144410.2</v>
      </c>
      <c r="J127" s="11">
        <f t="shared" si="14"/>
        <v>8.6863572881561772</v>
      </c>
      <c r="K127" s="11">
        <f t="shared" si="15"/>
        <v>8.6863572881561772</v>
      </c>
    </row>
    <row r="128" spans="2:11" s="39" customFormat="1" ht="63" x14ac:dyDescent="0.25">
      <c r="B128" s="9" t="s">
        <v>225</v>
      </c>
      <c r="C128" s="27">
        <v>2</v>
      </c>
      <c r="D128" s="7">
        <v>1</v>
      </c>
      <c r="E128" s="8">
        <v>5509</v>
      </c>
      <c r="F128" s="2">
        <v>100</v>
      </c>
      <c r="G128" s="11">
        <f>G129</f>
        <v>9111000</v>
      </c>
      <c r="H128" s="11">
        <f>H129</f>
        <v>9111000</v>
      </c>
      <c r="I128" s="11">
        <f>I129</f>
        <v>880710.2</v>
      </c>
      <c r="J128" s="11">
        <f t="shared" si="14"/>
        <v>9.6664493469432546</v>
      </c>
      <c r="K128" s="11">
        <f t="shared" si="15"/>
        <v>9.6664493469432546</v>
      </c>
    </row>
    <row r="129" spans="2:11" s="39" customFormat="1" ht="31.5" x14ac:dyDescent="0.25">
      <c r="B129" s="9" t="s">
        <v>49</v>
      </c>
      <c r="C129" s="27">
        <v>2</v>
      </c>
      <c r="D129" s="7">
        <v>1</v>
      </c>
      <c r="E129" s="8">
        <v>5509</v>
      </c>
      <c r="F129" s="2">
        <v>120</v>
      </c>
      <c r="G129" s="11">
        <v>9111000</v>
      </c>
      <c r="H129" s="11">
        <v>9111000</v>
      </c>
      <c r="I129" s="11">
        <v>880710.2</v>
      </c>
      <c r="J129" s="11">
        <f t="shared" si="14"/>
        <v>9.6664493469432546</v>
      </c>
      <c r="K129" s="11">
        <f t="shared" si="15"/>
        <v>9.6664493469432546</v>
      </c>
    </row>
    <row r="130" spans="2:11" s="39" customFormat="1" ht="31.5" x14ac:dyDescent="0.25">
      <c r="B130" s="9" t="s">
        <v>242</v>
      </c>
      <c r="C130" s="27">
        <v>2</v>
      </c>
      <c r="D130" s="7">
        <v>1</v>
      </c>
      <c r="E130" s="8">
        <v>5509</v>
      </c>
      <c r="F130" s="2">
        <v>200</v>
      </c>
      <c r="G130" s="11">
        <f>G131</f>
        <v>4063800</v>
      </c>
      <c r="H130" s="11">
        <f>H131</f>
        <v>4063800</v>
      </c>
      <c r="I130" s="11">
        <f>I131</f>
        <v>263700</v>
      </c>
      <c r="J130" s="11">
        <f t="shared" si="14"/>
        <v>6.4890004429351835</v>
      </c>
      <c r="K130" s="11">
        <f t="shared" si="15"/>
        <v>6.4890004429351835</v>
      </c>
    </row>
    <row r="131" spans="2:11" s="39" customFormat="1" ht="31.5" x14ac:dyDescent="0.25">
      <c r="B131" s="9" t="s">
        <v>243</v>
      </c>
      <c r="C131" s="27">
        <v>2</v>
      </c>
      <c r="D131" s="7">
        <v>1</v>
      </c>
      <c r="E131" s="8">
        <v>5509</v>
      </c>
      <c r="F131" s="2">
        <v>240</v>
      </c>
      <c r="G131" s="11">
        <v>4063800</v>
      </c>
      <c r="H131" s="11">
        <v>4063800</v>
      </c>
      <c r="I131" s="11">
        <v>263700</v>
      </c>
      <c r="J131" s="11">
        <f t="shared" si="14"/>
        <v>6.4890004429351835</v>
      </c>
      <c r="K131" s="11">
        <f t="shared" si="15"/>
        <v>6.4890004429351835</v>
      </c>
    </row>
    <row r="132" spans="2:11" s="39" customFormat="1" ht="63" x14ac:dyDescent="0.25">
      <c r="B132" s="6" t="s">
        <v>144</v>
      </c>
      <c r="C132" s="27">
        <v>2</v>
      </c>
      <c r="D132" s="7">
        <v>1</v>
      </c>
      <c r="E132" s="8">
        <v>5510</v>
      </c>
      <c r="F132" s="2"/>
      <c r="G132" s="11">
        <f t="shared" ref="G132:I133" si="20">G133</f>
        <v>6647200</v>
      </c>
      <c r="H132" s="11">
        <f t="shared" si="20"/>
        <v>6647200</v>
      </c>
      <c r="I132" s="11">
        <f t="shared" si="20"/>
        <v>0</v>
      </c>
      <c r="J132" s="11">
        <f t="shared" si="14"/>
        <v>0</v>
      </c>
      <c r="K132" s="11">
        <f t="shared" si="15"/>
        <v>0</v>
      </c>
    </row>
    <row r="133" spans="2:11" s="39" customFormat="1" ht="31.5" x14ac:dyDescent="0.25">
      <c r="B133" s="9" t="s">
        <v>237</v>
      </c>
      <c r="C133" s="27">
        <v>2</v>
      </c>
      <c r="D133" s="7">
        <v>1</v>
      </c>
      <c r="E133" s="8">
        <v>5510</v>
      </c>
      <c r="F133" s="2">
        <v>600</v>
      </c>
      <c r="G133" s="11">
        <f t="shared" si="20"/>
        <v>6647200</v>
      </c>
      <c r="H133" s="11">
        <f t="shared" si="20"/>
        <v>6647200</v>
      </c>
      <c r="I133" s="11">
        <f t="shared" si="20"/>
        <v>0</v>
      </c>
      <c r="J133" s="11">
        <f t="shared" si="14"/>
        <v>0</v>
      </c>
      <c r="K133" s="11">
        <f t="shared" si="15"/>
        <v>0</v>
      </c>
    </row>
    <row r="134" spans="2:11" s="39" customFormat="1" ht="15.75" x14ac:dyDescent="0.25">
      <c r="B134" s="9" t="s">
        <v>238</v>
      </c>
      <c r="C134" s="27">
        <v>2</v>
      </c>
      <c r="D134" s="7">
        <v>1</v>
      </c>
      <c r="E134" s="8">
        <v>5510</v>
      </c>
      <c r="F134" s="2">
        <v>610</v>
      </c>
      <c r="G134" s="11">
        <v>6647200</v>
      </c>
      <c r="H134" s="11">
        <v>6647200</v>
      </c>
      <c r="I134" s="11"/>
      <c r="J134" s="11">
        <f t="shared" si="14"/>
        <v>0</v>
      </c>
      <c r="K134" s="11">
        <f t="shared" si="15"/>
        <v>0</v>
      </c>
    </row>
    <row r="135" spans="2:11" s="39" customFormat="1" ht="47.25" x14ac:dyDescent="0.25">
      <c r="B135" s="6" t="s">
        <v>97</v>
      </c>
      <c r="C135" s="27">
        <v>2</v>
      </c>
      <c r="D135" s="7">
        <v>2</v>
      </c>
      <c r="E135" s="8">
        <v>0</v>
      </c>
      <c r="F135" s="2"/>
      <c r="G135" s="11">
        <f>G136+G139+G142+G145</f>
        <v>6534000</v>
      </c>
      <c r="H135" s="11">
        <f>H136+H139+H142+H145</f>
        <v>6534000</v>
      </c>
      <c r="I135" s="11">
        <f>I136+I139+I142+I145</f>
        <v>880064</v>
      </c>
      <c r="J135" s="11">
        <f t="shared" si="14"/>
        <v>13.468992959902051</v>
      </c>
      <c r="K135" s="11">
        <f t="shared" si="15"/>
        <v>13.468992959902051</v>
      </c>
    </row>
    <row r="136" spans="2:11" s="39" customFormat="1" ht="94.5" x14ac:dyDescent="0.25">
      <c r="B136" s="6" t="s">
        <v>98</v>
      </c>
      <c r="C136" s="27">
        <v>2</v>
      </c>
      <c r="D136" s="7">
        <v>2</v>
      </c>
      <c r="E136" s="8">
        <v>3263</v>
      </c>
      <c r="F136" s="2"/>
      <c r="G136" s="11">
        <f t="shared" ref="G136:I137" si="21">G137</f>
        <v>4638000</v>
      </c>
      <c r="H136" s="11">
        <f t="shared" si="21"/>
        <v>4638000</v>
      </c>
      <c r="I136" s="11">
        <f t="shared" si="21"/>
        <v>817064</v>
      </c>
      <c r="J136" s="11">
        <f t="shared" si="14"/>
        <v>17.616731349719707</v>
      </c>
      <c r="K136" s="11">
        <f t="shared" si="15"/>
        <v>17.616731349719707</v>
      </c>
    </row>
    <row r="137" spans="2:11" s="39" customFormat="1" ht="15.75" x14ac:dyDescent="0.25">
      <c r="B137" s="9" t="s">
        <v>178</v>
      </c>
      <c r="C137" s="27">
        <v>2</v>
      </c>
      <c r="D137" s="7">
        <v>2</v>
      </c>
      <c r="E137" s="8">
        <v>3263</v>
      </c>
      <c r="F137" s="2">
        <v>300</v>
      </c>
      <c r="G137" s="11">
        <f t="shared" si="21"/>
        <v>4638000</v>
      </c>
      <c r="H137" s="11">
        <f t="shared" si="21"/>
        <v>4638000</v>
      </c>
      <c r="I137" s="11">
        <f t="shared" si="21"/>
        <v>817064</v>
      </c>
      <c r="J137" s="11">
        <f t="shared" si="14"/>
        <v>17.616731349719707</v>
      </c>
      <c r="K137" s="11">
        <f t="shared" si="15"/>
        <v>17.616731349719707</v>
      </c>
    </row>
    <row r="138" spans="2:11" s="39" customFormat="1" ht="31.5" x14ac:dyDescent="0.25">
      <c r="B138" s="9" t="s">
        <v>99</v>
      </c>
      <c r="C138" s="27">
        <v>2</v>
      </c>
      <c r="D138" s="7">
        <v>2</v>
      </c>
      <c r="E138" s="8">
        <v>3263</v>
      </c>
      <c r="F138" s="2">
        <v>320</v>
      </c>
      <c r="G138" s="11">
        <v>4638000</v>
      </c>
      <c r="H138" s="11">
        <v>4638000</v>
      </c>
      <c r="I138" s="11">
        <v>817064</v>
      </c>
      <c r="J138" s="11">
        <f t="shared" si="14"/>
        <v>17.616731349719707</v>
      </c>
      <c r="K138" s="11">
        <f t="shared" si="15"/>
        <v>17.616731349719707</v>
      </c>
    </row>
    <row r="139" spans="2:11" s="39" customFormat="1" ht="63" x14ac:dyDescent="0.25">
      <c r="B139" s="6" t="s">
        <v>100</v>
      </c>
      <c r="C139" s="27">
        <v>2</v>
      </c>
      <c r="D139" s="7">
        <v>2</v>
      </c>
      <c r="E139" s="8">
        <v>3662</v>
      </c>
      <c r="F139" s="2"/>
      <c r="G139" s="11">
        <f t="shared" ref="G139:I140" si="22">G140</f>
        <v>676000</v>
      </c>
      <c r="H139" s="11">
        <f t="shared" si="22"/>
        <v>676000</v>
      </c>
      <c r="I139" s="11">
        <f t="shared" si="22"/>
        <v>63000</v>
      </c>
      <c r="J139" s="11">
        <f t="shared" si="14"/>
        <v>9.3195266272189361</v>
      </c>
      <c r="K139" s="11">
        <f t="shared" si="15"/>
        <v>9.3195266272189361</v>
      </c>
    </row>
    <row r="140" spans="2:11" s="39" customFormat="1" ht="15.75" x14ac:dyDescent="0.25">
      <c r="B140" s="9" t="s">
        <v>178</v>
      </c>
      <c r="C140" s="27">
        <v>2</v>
      </c>
      <c r="D140" s="7">
        <v>2</v>
      </c>
      <c r="E140" s="8">
        <v>3662</v>
      </c>
      <c r="F140" s="2">
        <v>300</v>
      </c>
      <c r="G140" s="11">
        <f t="shared" si="22"/>
        <v>676000</v>
      </c>
      <c r="H140" s="11">
        <f t="shared" si="22"/>
        <v>676000</v>
      </c>
      <c r="I140" s="11">
        <f t="shared" si="22"/>
        <v>63000</v>
      </c>
      <c r="J140" s="11">
        <f t="shared" si="14"/>
        <v>9.3195266272189361</v>
      </c>
      <c r="K140" s="11">
        <f t="shared" si="15"/>
        <v>9.3195266272189361</v>
      </c>
    </row>
    <row r="141" spans="2:11" s="39" customFormat="1" ht="15.75" x14ac:dyDescent="0.25">
      <c r="B141" s="9" t="s">
        <v>101</v>
      </c>
      <c r="C141" s="27">
        <v>2</v>
      </c>
      <c r="D141" s="7">
        <v>2</v>
      </c>
      <c r="E141" s="8">
        <v>3662</v>
      </c>
      <c r="F141" s="1">
        <v>360</v>
      </c>
      <c r="G141" s="11">
        <v>676000</v>
      </c>
      <c r="H141" s="11">
        <v>676000</v>
      </c>
      <c r="I141" s="11">
        <v>63000</v>
      </c>
      <c r="J141" s="11">
        <f t="shared" si="14"/>
        <v>9.3195266272189361</v>
      </c>
      <c r="K141" s="11">
        <f t="shared" si="15"/>
        <v>9.3195266272189361</v>
      </c>
    </row>
    <row r="142" spans="2:11" s="39" customFormat="1" ht="63" x14ac:dyDescent="0.25">
      <c r="B142" s="6" t="s">
        <v>276</v>
      </c>
      <c r="C142" s="27">
        <v>2</v>
      </c>
      <c r="D142" s="7">
        <v>2</v>
      </c>
      <c r="E142" s="8">
        <v>7812</v>
      </c>
      <c r="F142" s="2"/>
      <c r="G142" s="11">
        <f t="shared" ref="G142:I143" si="23">G143</f>
        <v>1200000</v>
      </c>
      <c r="H142" s="11">
        <f t="shared" si="23"/>
        <v>1200000</v>
      </c>
      <c r="I142" s="11">
        <f t="shared" si="23"/>
        <v>0</v>
      </c>
      <c r="J142" s="11">
        <f t="shared" si="14"/>
        <v>0</v>
      </c>
      <c r="K142" s="11">
        <f t="shared" si="15"/>
        <v>0</v>
      </c>
    </row>
    <row r="143" spans="2:11" s="39" customFormat="1" ht="15.75" x14ac:dyDescent="0.25">
      <c r="B143" s="9" t="s">
        <v>81</v>
      </c>
      <c r="C143" s="27">
        <v>2</v>
      </c>
      <c r="D143" s="7">
        <v>2</v>
      </c>
      <c r="E143" s="8">
        <v>7812</v>
      </c>
      <c r="F143" s="2">
        <v>800</v>
      </c>
      <c r="G143" s="11">
        <f t="shared" si="23"/>
        <v>1200000</v>
      </c>
      <c r="H143" s="11">
        <f t="shared" si="23"/>
        <v>1200000</v>
      </c>
      <c r="I143" s="11">
        <f t="shared" si="23"/>
        <v>0</v>
      </c>
      <c r="J143" s="11">
        <f t="shared" si="14"/>
        <v>0</v>
      </c>
      <c r="K143" s="11">
        <f t="shared" si="15"/>
        <v>0</v>
      </c>
    </row>
    <row r="144" spans="2:11" s="39" customFormat="1" ht="47.25" x14ac:dyDescent="0.25">
      <c r="B144" s="52" t="s">
        <v>102</v>
      </c>
      <c r="C144" s="27">
        <v>2</v>
      </c>
      <c r="D144" s="7">
        <v>2</v>
      </c>
      <c r="E144" s="8">
        <v>7812</v>
      </c>
      <c r="F144" s="5">
        <v>810</v>
      </c>
      <c r="G144" s="11">
        <v>1200000</v>
      </c>
      <c r="H144" s="11">
        <v>1200000</v>
      </c>
      <c r="I144" s="11"/>
      <c r="J144" s="11">
        <f t="shared" si="14"/>
        <v>0</v>
      </c>
      <c r="K144" s="11">
        <f t="shared" si="15"/>
        <v>0</v>
      </c>
    </row>
    <row r="145" spans="2:11" s="39" customFormat="1" ht="63" x14ac:dyDescent="0.25">
      <c r="B145" s="52" t="s">
        <v>277</v>
      </c>
      <c r="C145" s="27">
        <v>2</v>
      </c>
      <c r="D145" s="7">
        <v>2</v>
      </c>
      <c r="E145" s="8">
        <v>9999</v>
      </c>
      <c r="F145" s="5"/>
      <c r="G145" s="11">
        <f t="shared" ref="G145:I146" si="24">G146</f>
        <v>20000</v>
      </c>
      <c r="H145" s="11">
        <f t="shared" si="24"/>
        <v>20000</v>
      </c>
      <c r="I145" s="11">
        <f t="shared" si="24"/>
        <v>0</v>
      </c>
      <c r="J145" s="11">
        <f t="shared" si="14"/>
        <v>0</v>
      </c>
      <c r="K145" s="11">
        <f t="shared" si="15"/>
        <v>0</v>
      </c>
    </row>
    <row r="146" spans="2:11" s="39" customFormat="1" ht="31.5" x14ac:dyDescent="0.25">
      <c r="B146" s="52" t="s">
        <v>242</v>
      </c>
      <c r="C146" s="27">
        <v>2</v>
      </c>
      <c r="D146" s="7">
        <v>2</v>
      </c>
      <c r="E146" s="8">
        <v>9999</v>
      </c>
      <c r="F146" s="54">
        <v>200</v>
      </c>
      <c r="G146" s="11">
        <f t="shared" si="24"/>
        <v>20000</v>
      </c>
      <c r="H146" s="11">
        <f t="shared" si="24"/>
        <v>20000</v>
      </c>
      <c r="I146" s="11">
        <f t="shared" si="24"/>
        <v>0</v>
      </c>
      <c r="J146" s="11">
        <f t="shared" si="14"/>
        <v>0</v>
      </c>
      <c r="K146" s="11">
        <f t="shared" si="15"/>
        <v>0</v>
      </c>
    </row>
    <row r="147" spans="2:11" s="39" customFormat="1" ht="31.5" x14ac:dyDescent="0.25">
      <c r="B147" s="52" t="s">
        <v>243</v>
      </c>
      <c r="C147" s="27">
        <v>2</v>
      </c>
      <c r="D147" s="7">
        <v>2</v>
      </c>
      <c r="E147" s="8">
        <v>9999</v>
      </c>
      <c r="F147" s="54">
        <v>240</v>
      </c>
      <c r="G147" s="11">
        <v>20000</v>
      </c>
      <c r="H147" s="11">
        <v>20000</v>
      </c>
      <c r="I147" s="11"/>
      <c r="J147" s="11">
        <f t="shared" si="14"/>
        <v>0</v>
      </c>
      <c r="K147" s="11">
        <f t="shared" si="15"/>
        <v>0</v>
      </c>
    </row>
    <row r="148" spans="2:11" s="39" customFormat="1" ht="47.25" x14ac:dyDescent="0.25">
      <c r="B148" s="53" t="s">
        <v>103</v>
      </c>
      <c r="C148" s="55">
        <v>2</v>
      </c>
      <c r="D148" s="56">
        <v>3</v>
      </c>
      <c r="E148" s="57">
        <v>0</v>
      </c>
      <c r="F148" s="54"/>
      <c r="G148" s="11">
        <f>G149+G152</f>
        <v>14890200</v>
      </c>
      <c r="H148" s="11">
        <f>H149+H152</f>
        <v>14890200</v>
      </c>
      <c r="I148" s="11">
        <f>I149+I152</f>
        <v>2189.6</v>
      </c>
      <c r="J148" s="11">
        <f t="shared" si="14"/>
        <v>1.4704973741118317E-2</v>
      </c>
      <c r="K148" s="11">
        <f t="shared" si="15"/>
        <v>1.4704973741118317E-2</v>
      </c>
    </row>
    <row r="149" spans="2:11" s="39" customFormat="1" ht="110.25" x14ac:dyDescent="0.25">
      <c r="B149" s="6" t="s">
        <v>145</v>
      </c>
      <c r="C149" s="55">
        <v>2</v>
      </c>
      <c r="D149" s="56">
        <v>3</v>
      </c>
      <c r="E149" s="57">
        <v>5511</v>
      </c>
      <c r="F149" s="2"/>
      <c r="G149" s="11">
        <f t="shared" ref="G149:I150" si="25">G150</f>
        <v>14455300</v>
      </c>
      <c r="H149" s="11">
        <f t="shared" si="25"/>
        <v>14455300</v>
      </c>
      <c r="I149" s="11">
        <f t="shared" si="25"/>
        <v>0</v>
      </c>
      <c r="J149" s="11">
        <f t="shared" si="14"/>
        <v>0</v>
      </c>
      <c r="K149" s="11">
        <f t="shared" si="15"/>
        <v>0</v>
      </c>
    </row>
    <row r="150" spans="2:11" s="39" customFormat="1" ht="31.5" x14ac:dyDescent="0.25">
      <c r="B150" s="9" t="s">
        <v>242</v>
      </c>
      <c r="C150" s="27">
        <v>2</v>
      </c>
      <c r="D150" s="7">
        <v>3</v>
      </c>
      <c r="E150" s="8">
        <v>5511</v>
      </c>
      <c r="F150" s="2">
        <v>200</v>
      </c>
      <c r="G150" s="11">
        <f t="shared" si="25"/>
        <v>14455300</v>
      </c>
      <c r="H150" s="11">
        <f t="shared" si="25"/>
        <v>14455300</v>
      </c>
      <c r="I150" s="11">
        <f t="shared" si="25"/>
        <v>0</v>
      </c>
      <c r="J150" s="11">
        <f t="shared" si="14"/>
        <v>0</v>
      </c>
      <c r="K150" s="11">
        <f t="shared" si="15"/>
        <v>0</v>
      </c>
    </row>
    <row r="151" spans="2:11" s="39" customFormat="1" ht="31.5" x14ac:dyDescent="0.25">
      <c r="B151" s="9" t="s">
        <v>243</v>
      </c>
      <c r="C151" s="27">
        <v>2</v>
      </c>
      <c r="D151" s="7">
        <v>3</v>
      </c>
      <c r="E151" s="8">
        <v>5511</v>
      </c>
      <c r="F151" s="2">
        <v>240</v>
      </c>
      <c r="G151" s="11">
        <v>14455300</v>
      </c>
      <c r="H151" s="11">
        <v>14455300</v>
      </c>
      <c r="I151" s="11"/>
      <c r="J151" s="11">
        <f t="shared" si="14"/>
        <v>0</v>
      </c>
      <c r="K151" s="11">
        <f t="shared" si="15"/>
        <v>0</v>
      </c>
    </row>
    <row r="152" spans="2:11" s="39" customFormat="1" ht="110.25" x14ac:dyDescent="0.25">
      <c r="B152" s="6" t="s">
        <v>146</v>
      </c>
      <c r="C152" s="27">
        <v>2</v>
      </c>
      <c r="D152" s="7">
        <v>3</v>
      </c>
      <c r="E152" s="8">
        <v>5512</v>
      </c>
      <c r="F152" s="2"/>
      <c r="G152" s="11">
        <f t="shared" ref="G152:I153" si="26">G153</f>
        <v>434900</v>
      </c>
      <c r="H152" s="11">
        <f t="shared" si="26"/>
        <v>434900</v>
      </c>
      <c r="I152" s="11">
        <f t="shared" si="26"/>
        <v>2189.6</v>
      </c>
      <c r="J152" s="11">
        <f t="shared" si="14"/>
        <v>0.50347206254311339</v>
      </c>
      <c r="K152" s="11">
        <f t="shared" si="15"/>
        <v>0.50347206254311339</v>
      </c>
    </row>
    <row r="153" spans="2:11" s="39" customFormat="1" ht="15.75" x14ac:dyDescent="0.25">
      <c r="B153" s="9" t="s">
        <v>178</v>
      </c>
      <c r="C153" s="27">
        <v>2</v>
      </c>
      <c r="D153" s="7">
        <v>3</v>
      </c>
      <c r="E153" s="8">
        <v>5512</v>
      </c>
      <c r="F153" s="2">
        <v>300</v>
      </c>
      <c r="G153" s="11">
        <f t="shared" si="26"/>
        <v>434900</v>
      </c>
      <c r="H153" s="11">
        <f t="shared" si="26"/>
        <v>434900</v>
      </c>
      <c r="I153" s="11">
        <f t="shared" si="26"/>
        <v>2189.6</v>
      </c>
      <c r="J153" s="11">
        <f t="shared" si="14"/>
        <v>0.50347206254311339</v>
      </c>
      <c r="K153" s="11">
        <f t="shared" si="15"/>
        <v>0.50347206254311339</v>
      </c>
    </row>
    <row r="154" spans="2:11" s="39" customFormat="1" ht="31.5" x14ac:dyDescent="0.25">
      <c r="B154" s="9" t="s">
        <v>99</v>
      </c>
      <c r="C154" s="27">
        <v>2</v>
      </c>
      <c r="D154" s="7">
        <v>3</v>
      </c>
      <c r="E154" s="8">
        <v>5512</v>
      </c>
      <c r="F154" s="2">
        <v>320</v>
      </c>
      <c r="G154" s="11">
        <v>434900</v>
      </c>
      <c r="H154" s="11">
        <v>434900</v>
      </c>
      <c r="I154" s="11">
        <v>2189.6</v>
      </c>
      <c r="J154" s="11">
        <f t="shared" si="14"/>
        <v>0.50347206254311339</v>
      </c>
      <c r="K154" s="11">
        <f t="shared" si="15"/>
        <v>0.50347206254311339</v>
      </c>
    </row>
    <row r="155" spans="2:11" s="39" customFormat="1" ht="31.5" x14ac:dyDescent="0.25">
      <c r="B155" s="6" t="s">
        <v>104</v>
      </c>
      <c r="C155" s="27">
        <v>3</v>
      </c>
      <c r="D155" s="7">
        <v>0</v>
      </c>
      <c r="E155" s="8">
        <v>0</v>
      </c>
      <c r="F155" s="2"/>
      <c r="G155" s="11">
        <f>G156+G159</f>
        <v>1600000</v>
      </c>
      <c r="H155" s="11">
        <f>H156+H159</f>
        <v>1600000</v>
      </c>
      <c r="I155" s="11">
        <f>I156+I159</f>
        <v>0</v>
      </c>
      <c r="J155" s="11">
        <f t="shared" si="14"/>
        <v>0</v>
      </c>
      <c r="K155" s="11">
        <f t="shared" si="15"/>
        <v>0</v>
      </c>
    </row>
    <row r="156" spans="2:11" s="39" customFormat="1" ht="94.5" x14ac:dyDescent="0.25">
      <c r="B156" s="6" t="s">
        <v>105</v>
      </c>
      <c r="C156" s="27">
        <v>3</v>
      </c>
      <c r="D156" s="7">
        <v>0</v>
      </c>
      <c r="E156" s="8">
        <v>2106</v>
      </c>
      <c r="F156" s="2"/>
      <c r="G156" s="11">
        <f t="shared" ref="G156:I157" si="27">G157</f>
        <v>16000</v>
      </c>
      <c r="H156" s="11">
        <f t="shared" si="27"/>
        <v>16000</v>
      </c>
      <c r="I156" s="11">
        <f t="shared" si="27"/>
        <v>0</v>
      </c>
      <c r="J156" s="11">
        <f t="shared" si="14"/>
        <v>0</v>
      </c>
      <c r="K156" s="11">
        <f t="shared" si="15"/>
        <v>0</v>
      </c>
    </row>
    <row r="157" spans="2:11" s="39" customFormat="1" ht="31.5" x14ac:dyDescent="0.25">
      <c r="B157" s="9" t="s">
        <v>242</v>
      </c>
      <c r="C157" s="27">
        <v>3</v>
      </c>
      <c r="D157" s="7">
        <v>0</v>
      </c>
      <c r="E157" s="8">
        <v>2106</v>
      </c>
      <c r="F157" s="2">
        <v>200</v>
      </c>
      <c r="G157" s="11">
        <f t="shared" si="27"/>
        <v>16000</v>
      </c>
      <c r="H157" s="11">
        <f t="shared" si="27"/>
        <v>16000</v>
      </c>
      <c r="I157" s="11">
        <f t="shared" si="27"/>
        <v>0</v>
      </c>
      <c r="J157" s="11">
        <f t="shared" si="14"/>
        <v>0</v>
      </c>
      <c r="K157" s="11">
        <f t="shared" si="15"/>
        <v>0</v>
      </c>
    </row>
    <row r="158" spans="2:11" s="39" customFormat="1" ht="31.5" x14ac:dyDescent="0.25">
      <c r="B158" s="9" t="s">
        <v>243</v>
      </c>
      <c r="C158" s="27">
        <v>3</v>
      </c>
      <c r="D158" s="7">
        <v>0</v>
      </c>
      <c r="E158" s="8">
        <v>2106</v>
      </c>
      <c r="F158" s="2">
        <v>240</v>
      </c>
      <c r="G158" s="11">
        <v>16000</v>
      </c>
      <c r="H158" s="11">
        <v>16000</v>
      </c>
      <c r="I158" s="11"/>
      <c r="J158" s="11">
        <f t="shared" si="14"/>
        <v>0</v>
      </c>
      <c r="K158" s="11">
        <f t="shared" si="15"/>
        <v>0</v>
      </c>
    </row>
    <row r="159" spans="2:11" s="39" customFormat="1" ht="94.5" x14ac:dyDescent="0.25">
      <c r="B159" s="9" t="s">
        <v>278</v>
      </c>
      <c r="C159" s="27">
        <v>3</v>
      </c>
      <c r="D159" s="7">
        <v>0</v>
      </c>
      <c r="E159" s="8">
        <v>5431</v>
      </c>
      <c r="F159" s="2"/>
      <c r="G159" s="11">
        <f>G160</f>
        <v>1584000</v>
      </c>
      <c r="H159" s="11">
        <f>H160</f>
        <v>1584000</v>
      </c>
      <c r="I159" s="11"/>
      <c r="J159" s="11">
        <f t="shared" si="14"/>
        <v>0</v>
      </c>
      <c r="K159" s="11">
        <f t="shared" si="15"/>
        <v>0</v>
      </c>
    </row>
    <row r="160" spans="2:11" s="39" customFormat="1" ht="31.5" x14ac:dyDescent="0.25">
      <c r="B160" s="9" t="s">
        <v>242</v>
      </c>
      <c r="C160" s="27">
        <v>3</v>
      </c>
      <c r="D160" s="7">
        <v>0</v>
      </c>
      <c r="E160" s="8">
        <v>5431</v>
      </c>
      <c r="F160" s="2">
        <v>200</v>
      </c>
      <c r="G160" s="11">
        <f>G161</f>
        <v>1584000</v>
      </c>
      <c r="H160" s="11">
        <f>H161</f>
        <v>1584000</v>
      </c>
      <c r="I160" s="11"/>
      <c r="J160" s="11">
        <f t="shared" si="14"/>
        <v>0</v>
      </c>
      <c r="K160" s="11">
        <f t="shared" si="15"/>
        <v>0</v>
      </c>
    </row>
    <row r="161" spans="2:11" s="39" customFormat="1" ht="31.5" x14ac:dyDescent="0.25">
      <c r="B161" s="9" t="s">
        <v>243</v>
      </c>
      <c r="C161" s="27">
        <v>3</v>
      </c>
      <c r="D161" s="7">
        <v>0</v>
      </c>
      <c r="E161" s="8">
        <v>5431</v>
      </c>
      <c r="F161" s="2">
        <v>240</v>
      </c>
      <c r="G161" s="11">
        <v>1584000</v>
      </c>
      <c r="H161" s="11">
        <v>1584000</v>
      </c>
      <c r="I161" s="11"/>
      <c r="J161" s="11">
        <f t="shared" si="14"/>
        <v>0</v>
      </c>
      <c r="K161" s="11">
        <f t="shared" si="15"/>
        <v>0</v>
      </c>
    </row>
    <row r="162" spans="2:11" s="39" customFormat="1" ht="47.25" x14ac:dyDescent="0.25">
      <c r="B162" s="6" t="s">
        <v>106</v>
      </c>
      <c r="C162" s="27">
        <v>4</v>
      </c>
      <c r="D162" s="7">
        <v>0</v>
      </c>
      <c r="E162" s="8">
        <v>0</v>
      </c>
      <c r="F162" s="2"/>
      <c r="G162" s="11">
        <f>G163+G192+G205+G209</f>
        <v>240444236.01999998</v>
      </c>
      <c r="H162" s="11">
        <f>H163+H192+H205+H209</f>
        <v>167741900</v>
      </c>
      <c r="I162" s="11">
        <f>I163+I192+I205+I209</f>
        <v>32272906.190000001</v>
      </c>
      <c r="J162" s="11">
        <f t="shared" si="14"/>
        <v>13.422199976262089</v>
      </c>
      <c r="K162" s="11">
        <f t="shared" si="15"/>
        <v>19.239621221650644</v>
      </c>
    </row>
    <row r="163" spans="2:11" s="39" customFormat="1" ht="63" x14ac:dyDescent="0.25">
      <c r="B163" s="6" t="s">
        <v>107</v>
      </c>
      <c r="C163" s="27">
        <v>4</v>
      </c>
      <c r="D163" s="7">
        <v>1</v>
      </c>
      <c r="E163" s="8">
        <v>0</v>
      </c>
      <c r="F163" s="2"/>
      <c r="G163" s="11">
        <f>G164+G167+G173+G176+G185+G182+G188+G179+G170</f>
        <v>125749236.02</v>
      </c>
      <c r="H163" s="11">
        <f>H164+H167+H173+H176+H185+H182+H188+H179+H170</f>
        <v>53046900</v>
      </c>
      <c r="I163" s="11">
        <f>I164+I167+I173+I176+I185+I182+I188+I179+I170</f>
        <v>11534188.82</v>
      </c>
      <c r="J163" s="11">
        <f t="shared" si="14"/>
        <v>9.1723728788026406</v>
      </c>
      <c r="K163" s="11">
        <f t="shared" si="15"/>
        <v>21.743379575432307</v>
      </c>
    </row>
    <row r="164" spans="2:11" s="39" customFormat="1" ht="94.5" x14ac:dyDescent="0.25">
      <c r="B164" s="6" t="s">
        <v>108</v>
      </c>
      <c r="C164" s="27">
        <v>4</v>
      </c>
      <c r="D164" s="7">
        <v>1</v>
      </c>
      <c r="E164" s="8">
        <v>59</v>
      </c>
      <c r="F164" s="2"/>
      <c r="G164" s="11">
        <f t="shared" ref="G164:I165" si="28">G165</f>
        <v>47752100</v>
      </c>
      <c r="H164" s="11">
        <f t="shared" si="28"/>
        <v>47752100</v>
      </c>
      <c r="I164" s="11">
        <f t="shared" si="28"/>
        <v>11435360.4</v>
      </c>
      <c r="J164" s="11">
        <f t="shared" si="14"/>
        <v>23.947345561765871</v>
      </c>
      <c r="K164" s="11">
        <f t="shared" si="15"/>
        <v>23.947345561765871</v>
      </c>
    </row>
    <row r="165" spans="2:11" s="39" customFormat="1" ht="31.5" x14ac:dyDescent="0.25">
      <c r="B165" s="9" t="s">
        <v>237</v>
      </c>
      <c r="C165" s="27">
        <v>4</v>
      </c>
      <c r="D165" s="7">
        <v>1</v>
      </c>
      <c r="E165" s="8">
        <v>59</v>
      </c>
      <c r="F165" s="2">
        <v>600</v>
      </c>
      <c r="G165" s="11">
        <f t="shared" si="28"/>
        <v>47752100</v>
      </c>
      <c r="H165" s="11">
        <f t="shared" si="28"/>
        <v>47752100</v>
      </c>
      <c r="I165" s="11">
        <f t="shared" si="28"/>
        <v>11435360.4</v>
      </c>
      <c r="J165" s="11">
        <f t="shared" ref="J165:J228" si="29">I165/G165*100</f>
        <v>23.947345561765871</v>
      </c>
      <c r="K165" s="11">
        <f t="shared" ref="K165:K228" si="30">I165/H165*100</f>
        <v>23.947345561765871</v>
      </c>
    </row>
    <row r="166" spans="2:11" s="39" customFormat="1" ht="15.75" x14ac:dyDescent="0.25">
      <c r="B166" s="9" t="s">
        <v>239</v>
      </c>
      <c r="C166" s="27">
        <v>4</v>
      </c>
      <c r="D166" s="7">
        <v>1</v>
      </c>
      <c r="E166" s="8">
        <v>59</v>
      </c>
      <c r="F166" s="2">
        <v>620</v>
      </c>
      <c r="G166" s="11">
        <v>47752100</v>
      </c>
      <c r="H166" s="11">
        <v>47752100</v>
      </c>
      <c r="I166" s="11">
        <v>11435360.4</v>
      </c>
      <c r="J166" s="11">
        <f t="shared" si="29"/>
        <v>23.947345561765871</v>
      </c>
      <c r="K166" s="11">
        <f t="shared" si="30"/>
        <v>23.947345561765871</v>
      </c>
    </row>
    <row r="167" spans="2:11" s="39" customFormat="1" ht="94.5" x14ac:dyDescent="0.25">
      <c r="B167" s="6" t="s">
        <v>109</v>
      </c>
      <c r="C167" s="27">
        <v>4</v>
      </c>
      <c r="D167" s="7">
        <v>1</v>
      </c>
      <c r="E167" s="8">
        <v>2108</v>
      </c>
      <c r="F167" s="2"/>
      <c r="G167" s="11">
        <f t="shared" ref="G167:I168" si="31">G168</f>
        <v>106800</v>
      </c>
      <c r="H167" s="11">
        <f t="shared" si="31"/>
        <v>106800</v>
      </c>
      <c r="I167" s="11">
        <f t="shared" si="31"/>
        <v>0</v>
      </c>
      <c r="J167" s="11">
        <f t="shared" si="29"/>
        <v>0</v>
      </c>
      <c r="K167" s="11">
        <f t="shared" si="30"/>
        <v>0</v>
      </c>
    </row>
    <row r="168" spans="2:11" s="39" customFormat="1" ht="31.5" x14ac:dyDescent="0.25">
      <c r="B168" s="9" t="s">
        <v>237</v>
      </c>
      <c r="C168" s="27">
        <v>4</v>
      </c>
      <c r="D168" s="7">
        <v>1</v>
      </c>
      <c r="E168" s="8">
        <v>2108</v>
      </c>
      <c r="F168" s="2">
        <v>600</v>
      </c>
      <c r="G168" s="11">
        <f t="shared" si="31"/>
        <v>106800</v>
      </c>
      <c r="H168" s="11">
        <f t="shared" si="31"/>
        <v>106800</v>
      </c>
      <c r="I168" s="11">
        <f t="shared" si="31"/>
        <v>0</v>
      </c>
      <c r="J168" s="11">
        <f t="shared" si="29"/>
        <v>0</v>
      </c>
      <c r="K168" s="11">
        <f t="shared" si="30"/>
        <v>0</v>
      </c>
    </row>
    <row r="169" spans="2:11" s="39" customFormat="1" ht="15.75" x14ac:dyDescent="0.25">
      <c r="B169" s="9" t="s">
        <v>238</v>
      </c>
      <c r="C169" s="27">
        <v>4</v>
      </c>
      <c r="D169" s="7">
        <v>1</v>
      </c>
      <c r="E169" s="8">
        <v>2108</v>
      </c>
      <c r="F169" s="2">
        <v>610</v>
      </c>
      <c r="G169" s="11">
        <v>106800</v>
      </c>
      <c r="H169" s="11">
        <v>106800</v>
      </c>
      <c r="I169" s="11"/>
      <c r="J169" s="11">
        <f t="shared" si="29"/>
        <v>0</v>
      </c>
      <c r="K169" s="11">
        <f t="shared" si="30"/>
        <v>0</v>
      </c>
    </row>
    <row r="170" spans="2:11" s="39" customFormat="1" ht="94.5" x14ac:dyDescent="0.25">
      <c r="B170" s="9" t="s">
        <v>164</v>
      </c>
      <c r="C170" s="27">
        <v>4</v>
      </c>
      <c r="D170" s="7">
        <v>1</v>
      </c>
      <c r="E170" s="8">
        <v>4207</v>
      </c>
      <c r="F170" s="2"/>
      <c r="G170" s="11">
        <f>G171</f>
        <v>72702336.019999996</v>
      </c>
      <c r="H170" s="11"/>
      <c r="I170" s="11">
        <f>I171</f>
        <v>-369905.38</v>
      </c>
      <c r="J170" s="11">
        <f t="shared" si="29"/>
        <v>-0.50879435276775853</v>
      </c>
      <c r="K170" s="11">
        <v>0</v>
      </c>
    </row>
    <row r="171" spans="2:11" s="39" customFormat="1" ht="31.5" x14ac:dyDescent="0.25">
      <c r="B171" s="9" t="s">
        <v>53</v>
      </c>
      <c r="C171" s="27">
        <v>4</v>
      </c>
      <c r="D171" s="7">
        <v>1</v>
      </c>
      <c r="E171" s="8">
        <v>4207</v>
      </c>
      <c r="F171" s="2">
        <v>400</v>
      </c>
      <c r="G171" s="11">
        <f>G172</f>
        <v>72702336.019999996</v>
      </c>
      <c r="H171" s="11"/>
      <c r="I171" s="11">
        <f>I172</f>
        <v>-369905.38</v>
      </c>
      <c r="J171" s="11">
        <f t="shared" si="29"/>
        <v>-0.50879435276775853</v>
      </c>
      <c r="K171" s="11">
        <v>0</v>
      </c>
    </row>
    <row r="172" spans="2:11" s="39" customFormat="1" ht="15.75" x14ac:dyDescent="0.25">
      <c r="B172" s="9" t="s">
        <v>54</v>
      </c>
      <c r="C172" s="27">
        <v>4</v>
      </c>
      <c r="D172" s="7">
        <v>1</v>
      </c>
      <c r="E172" s="8">
        <v>4207</v>
      </c>
      <c r="F172" s="2">
        <v>410</v>
      </c>
      <c r="G172" s="11">
        <v>72702336.019999996</v>
      </c>
      <c r="H172" s="11"/>
      <c r="I172" s="11">
        <v>-369905.38</v>
      </c>
      <c r="J172" s="11">
        <f t="shared" si="29"/>
        <v>-0.50879435276775853</v>
      </c>
      <c r="K172" s="11">
        <v>0</v>
      </c>
    </row>
    <row r="173" spans="2:11" s="39" customFormat="1" ht="110.25" x14ac:dyDescent="0.25">
      <c r="B173" s="6" t="s">
        <v>207</v>
      </c>
      <c r="C173" s="27">
        <v>4</v>
      </c>
      <c r="D173" s="7">
        <v>1</v>
      </c>
      <c r="E173" s="8">
        <v>5144</v>
      </c>
      <c r="F173" s="2"/>
      <c r="G173" s="11">
        <f t="shared" ref="G173:I174" si="32">G174</f>
        <v>11200</v>
      </c>
      <c r="H173" s="11">
        <f t="shared" si="32"/>
        <v>11200</v>
      </c>
      <c r="I173" s="11">
        <f t="shared" si="32"/>
        <v>0</v>
      </c>
      <c r="J173" s="11">
        <f t="shared" si="29"/>
        <v>0</v>
      </c>
      <c r="K173" s="11">
        <f t="shared" si="30"/>
        <v>0</v>
      </c>
    </row>
    <row r="174" spans="2:11" s="39" customFormat="1" ht="31.5" x14ac:dyDescent="0.25">
      <c r="B174" s="9" t="s">
        <v>237</v>
      </c>
      <c r="C174" s="27">
        <v>4</v>
      </c>
      <c r="D174" s="7">
        <v>1</v>
      </c>
      <c r="E174" s="8">
        <v>5144</v>
      </c>
      <c r="F174" s="2">
        <v>600</v>
      </c>
      <c r="G174" s="11">
        <f t="shared" si="32"/>
        <v>11200</v>
      </c>
      <c r="H174" s="11">
        <f t="shared" si="32"/>
        <v>11200</v>
      </c>
      <c r="I174" s="11">
        <f t="shared" si="32"/>
        <v>0</v>
      </c>
      <c r="J174" s="11">
        <f t="shared" si="29"/>
        <v>0</v>
      </c>
      <c r="K174" s="11">
        <f t="shared" si="30"/>
        <v>0</v>
      </c>
    </row>
    <row r="175" spans="2:11" s="39" customFormat="1" ht="15.75" x14ac:dyDescent="0.25">
      <c r="B175" s="9" t="s">
        <v>239</v>
      </c>
      <c r="C175" s="27">
        <v>4</v>
      </c>
      <c r="D175" s="7">
        <v>1</v>
      </c>
      <c r="E175" s="8">
        <v>5144</v>
      </c>
      <c r="F175" s="2">
        <v>620</v>
      </c>
      <c r="G175" s="11">
        <v>11200</v>
      </c>
      <c r="H175" s="11">
        <v>11200</v>
      </c>
      <c r="I175" s="11"/>
      <c r="J175" s="11">
        <f t="shared" si="29"/>
        <v>0</v>
      </c>
      <c r="K175" s="11">
        <f t="shared" si="30"/>
        <v>0</v>
      </c>
    </row>
    <row r="176" spans="2:11" s="39" customFormat="1" ht="110.25" x14ac:dyDescent="0.25">
      <c r="B176" s="6" t="s">
        <v>208</v>
      </c>
      <c r="C176" s="27">
        <v>4</v>
      </c>
      <c r="D176" s="7">
        <v>1</v>
      </c>
      <c r="E176" s="8">
        <v>5417</v>
      </c>
      <c r="F176" s="2"/>
      <c r="G176" s="11">
        <f>G177</f>
        <v>605200</v>
      </c>
      <c r="H176" s="11">
        <f>H177</f>
        <v>605200</v>
      </c>
      <c r="I176" s="11">
        <f>I177+I179</f>
        <v>0</v>
      </c>
      <c r="J176" s="11">
        <f t="shared" si="29"/>
        <v>0</v>
      </c>
      <c r="K176" s="11">
        <f t="shared" si="30"/>
        <v>0</v>
      </c>
    </row>
    <row r="177" spans="2:11" s="39" customFormat="1" ht="31.5" x14ac:dyDescent="0.25">
      <c r="B177" s="9" t="s">
        <v>237</v>
      </c>
      <c r="C177" s="27">
        <v>4</v>
      </c>
      <c r="D177" s="7">
        <v>1</v>
      </c>
      <c r="E177" s="8">
        <v>5417</v>
      </c>
      <c r="F177" s="2">
        <v>600</v>
      </c>
      <c r="G177" s="11">
        <f>G178</f>
        <v>605200</v>
      </c>
      <c r="H177" s="11">
        <f>H178</f>
        <v>605200</v>
      </c>
      <c r="I177" s="11">
        <f>I178</f>
        <v>0</v>
      </c>
      <c r="J177" s="11">
        <f t="shared" si="29"/>
        <v>0</v>
      </c>
      <c r="K177" s="11">
        <f t="shared" si="30"/>
        <v>0</v>
      </c>
    </row>
    <row r="178" spans="2:11" s="39" customFormat="1" ht="15.75" x14ac:dyDescent="0.25">
      <c r="B178" s="9" t="s">
        <v>238</v>
      </c>
      <c r="C178" s="27">
        <v>4</v>
      </c>
      <c r="D178" s="7">
        <v>1</v>
      </c>
      <c r="E178" s="8">
        <v>5417</v>
      </c>
      <c r="F178" s="2">
        <v>610</v>
      </c>
      <c r="G178" s="11">
        <v>605200</v>
      </c>
      <c r="H178" s="11">
        <v>605200</v>
      </c>
      <c r="I178" s="11"/>
      <c r="J178" s="11">
        <f t="shared" si="29"/>
        <v>0</v>
      </c>
      <c r="K178" s="11">
        <f t="shared" si="30"/>
        <v>0</v>
      </c>
    </row>
    <row r="179" spans="2:11" s="39" customFormat="1" ht="94.5" x14ac:dyDescent="0.25">
      <c r="B179" s="9" t="s">
        <v>209</v>
      </c>
      <c r="C179" s="27">
        <v>4</v>
      </c>
      <c r="D179" s="7">
        <v>1</v>
      </c>
      <c r="E179" s="8">
        <v>5418</v>
      </c>
      <c r="F179" s="2"/>
      <c r="G179" s="11">
        <f>G180</f>
        <v>520000</v>
      </c>
      <c r="H179" s="11">
        <f>H180</f>
        <v>520000</v>
      </c>
      <c r="I179" s="11">
        <f>I180+I181</f>
        <v>0</v>
      </c>
      <c r="J179" s="11">
        <f t="shared" si="29"/>
        <v>0</v>
      </c>
      <c r="K179" s="11">
        <f t="shared" si="30"/>
        <v>0</v>
      </c>
    </row>
    <row r="180" spans="2:11" s="39" customFormat="1" ht="31.5" x14ac:dyDescent="0.25">
      <c r="B180" s="9" t="s">
        <v>237</v>
      </c>
      <c r="C180" s="27">
        <v>4</v>
      </c>
      <c r="D180" s="7">
        <v>1</v>
      </c>
      <c r="E180" s="8">
        <v>5418</v>
      </c>
      <c r="F180" s="2">
        <v>600</v>
      </c>
      <c r="G180" s="11">
        <f>G181</f>
        <v>520000</v>
      </c>
      <c r="H180" s="11">
        <f>H181</f>
        <v>520000</v>
      </c>
      <c r="I180" s="11"/>
      <c r="J180" s="11">
        <f t="shared" si="29"/>
        <v>0</v>
      </c>
      <c r="K180" s="11">
        <f t="shared" si="30"/>
        <v>0</v>
      </c>
    </row>
    <row r="181" spans="2:11" s="39" customFormat="1" ht="15.75" x14ac:dyDescent="0.25">
      <c r="B181" s="9" t="s">
        <v>239</v>
      </c>
      <c r="C181" s="27">
        <v>4</v>
      </c>
      <c r="D181" s="7">
        <v>1</v>
      </c>
      <c r="E181" s="8">
        <v>5418</v>
      </c>
      <c r="F181" s="2">
        <v>620</v>
      </c>
      <c r="G181" s="11">
        <v>520000</v>
      </c>
      <c r="H181" s="11">
        <v>520000</v>
      </c>
      <c r="I181" s="11"/>
      <c r="J181" s="11">
        <f t="shared" si="29"/>
        <v>0</v>
      </c>
      <c r="K181" s="11">
        <f t="shared" si="30"/>
        <v>0</v>
      </c>
    </row>
    <row r="182" spans="2:11" s="39" customFormat="1" ht="173.25" x14ac:dyDescent="0.25">
      <c r="B182" s="9" t="s">
        <v>210</v>
      </c>
      <c r="C182" s="27">
        <v>4</v>
      </c>
      <c r="D182" s="7">
        <v>1</v>
      </c>
      <c r="E182" s="8">
        <v>5471</v>
      </c>
      <c r="F182" s="2"/>
      <c r="G182" s="11">
        <f t="shared" ref="G182:I183" si="33">G183</f>
        <v>2347000</v>
      </c>
      <c r="H182" s="11">
        <f t="shared" si="33"/>
        <v>2347000</v>
      </c>
      <c r="I182" s="11">
        <f t="shared" si="33"/>
        <v>456750</v>
      </c>
      <c r="J182" s="11">
        <f t="shared" si="29"/>
        <v>19.461014060502769</v>
      </c>
      <c r="K182" s="11">
        <f t="shared" si="30"/>
        <v>19.461014060502769</v>
      </c>
    </row>
    <row r="183" spans="2:11" s="39" customFormat="1" ht="31.5" x14ac:dyDescent="0.25">
      <c r="B183" s="9" t="s">
        <v>237</v>
      </c>
      <c r="C183" s="27">
        <v>4</v>
      </c>
      <c r="D183" s="7">
        <v>1</v>
      </c>
      <c r="E183" s="8">
        <v>5471</v>
      </c>
      <c r="F183" s="2">
        <v>600</v>
      </c>
      <c r="G183" s="11">
        <f t="shared" si="33"/>
        <v>2347000</v>
      </c>
      <c r="H183" s="11">
        <f t="shared" si="33"/>
        <v>2347000</v>
      </c>
      <c r="I183" s="11">
        <f t="shared" si="33"/>
        <v>456750</v>
      </c>
      <c r="J183" s="11">
        <f t="shared" si="29"/>
        <v>19.461014060502769</v>
      </c>
      <c r="K183" s="11">
        <f t="shared" si="30"/>
        <v>19.461014060502769</v>
      </c>
    </row>
    <row r="184" spans="2:11" s="39" customFormat="1" ht="15.75" x14ac:dyDescent="0.25">
      <c r="B184" s="9" t="s">
        <v>239</v>
      </c>
      <c r="C184" s="27">
        <v>4</v>
      </c>
      <c r="D184" s="7">
        <v>1</v>
      </c>
      <c r="E184" s="8">
        <v>5471</v>
      </c>
      <c r="F184" s="2">
        <v>620</v>
      </c>
      <c r="G184" s="11">
        <v>2347000</v>
      </c>
      <c r="H184" s="11">
        <v>2347000</v>
      </c>
      <c r="I184" s="11">
        <v>456750</v>
      </c>
      <c r="J184" s="11">
        <f t="shared" si="29"/>
        <v>19.461014060502769</v>
      </c>
      <c r="K184" s="11">
        <f t="shared" si="30"/>
        <v>19.461014060502769</v>
      </c>
    </row>
    <row r="185" spans="2:11" s="39" customFormat="1" ht="126" x14ac:dyDescent="0.25">
      <c r="B185" s="6" t="s">
        <v>147</v>
      </c>
      <c r="C185" s="27">
        <v>4</v>
      </c>
      <c r="D185" s="7">
        <v>1</v>
      </c>
      <c r="E185" s="8">
        <v>5517</v>
      </c>
      <c r="F185" s="2"/>
      <c r="G185" s="11">
        <f t="shared" ref="G185:I186" si="34">G186</f>
        <v>179100</v>
      </c>
      <c r="H185" s="11">
        <f t="shared" si="34"/>
        <v>179100</v>
      </c>
      <c r="I185" s="11">
        <f t="shared" si="34"/>
        <v>8983.7999999999993</v>
      </c>
      <c r="J185" s="11">
        <f t="shared" si="29"/>
        <v>5.0160804020100498</v>
      </c>
      <c r="K185" s="11">
        <f t="shared" si="30"/>
        <v>5.0160804020100498</v>
      </c>
    </row>
    <row r="186" spans="2:11" s="39" customFormat="1" ht="31.5" x14ac:dyDescent="0.25">
      <c r="B186" s="9" t="s">
        <v>242</v>
      </c>
      <c r="C186" s="27">
        <v>4</v>
      </c>
      <c r="D186" s="7">
        <v>1</v>
      </c>
      <c r="E186" s="8">
        <v>5517</v>
      </c>
      <c r="F186" s="2">
        <v>200</v>
      </c>
      <c r="G186" s="11">
        <f t="shared" si="34"/>
        <v>179100</v>
      </c>
      <c r="H186" s="11">
        <f t="shared" si="34"/>
        <v>179100</v>
      </c>
      <c r="I186" s="11">
        <f t="shared" si="34"/>
        <v>8983.7999999999993</v>
      </c>
      <c r="J186" s="11">
        <f t="shared" si="29"/>
        <v>5.0160804020100498</v>
      </c>
      <c r="K186" s="11">
        <f t="shared" si="30"/>
        <v>5.0160804020100498</v>
      </c>
    </row>
    <row r="187" spans="2:11" s="39" customFormat="1" ht="31.5" x14ac:dyDescent="0.25">
      <c r="B187" s="9" t="s">
        <v>243</v>
      </c>
      <c r="C187" s="27">
        <v>4</v>
      </c>
      <c r="D187" s="7">
        <v>1</v>
      </c>
      <c r="E187" s="8">
        <v>5517</v>
      </c>
      <c r="F187" s="2">
        <v>240</v>
      </c>
      <c r="G187" s="11">
        <v>179100</v>
      </c>
      <c r="H187" s="11">
        <v>179100</v>
      </c>
      <c r="I187" s="11">
        <v>8983.7999999999993</v>
      </c>
      <c r="J187" s="11">
        <f t="shared" si="29"/>
        <v>5.0160804020100498</v>
      </c>
      <c r="K187" s="11">
        <f t="shared" si="30"/>
        <v>5.0160804020100498</v>
      </c>
    </row>
    <row r="188" spans="2:11" s="39" customFormat="1" ht="78.75" x14ac:dyDescent="0.25">
      <c r="B188" s="9" t="s">
        <v>194</v>
      </c>
      <c r="C188" s="27">
        <v>4</v>
      </c>
      <c r="D188" s="7">
        <v>1</v>
      </c>
      <c r="E188" s="8">
        <v>9999</v>
      </c>
      <c r="F188" s="1"/>
      <c r="G188" s="11">
        <f>G189</f>
        <v>1525500</v>
      </c>
      <c r="H188" s="11">
        <f>H189</f>
        <v>1525500</v>
      </c>
      <c r="I188" s="11">
        <f>I189</f>
        <v>3000</v>
      </c>
      <c r="J188" s="11">
        <f t="shared" si="29"/>
        <v>0.19665683382497542</v>
      </c>
      <c r="K188" s="11">
        <f t="shared" si="30"/>
        <v>0.19665683382497542</v>
      </c>
    </row>
    <row r="189" spans="2:11" s="39" customFormat="1" ht="31.5" x14ac:dyDescent="0.25">
      <c r="B189" s="9" t="s">
        <v>237</v>
      </c>
      <c r="C189" s="27">
        <v>4</v>
      </c>
      <c r="D189" s="7">
        <v>1</v>
      </c>
      <c r="E189" s="8">
        <v>9999</v>
      </c>
      <c r="F189" s="1">
        <v>600</v>
      </c>
      <c r="G189" s="11">
        <f>G190+G191</f>
        <v>1525500</v>
      </c>
      <c r="H189" s="11">
        <f>H190+H191</f>
        <v>1525500</v>
      </c>
      <c r="I189" s="11">
        <f>I190+I191</f>
        <v>3000</v>
      </c>
      <c r="J189" s="11">
        <f t="shared" si="29"/>
        <v>0.19665683382497542</v>
      </c>
      <c r="K189" s="11">
        <f t="shared" si="30"/>
        <v>0.19665683382497542</v>
      </c>
    </row>
    <row r="190" spans="2:11" s="39" customFormat="1" ht="15.75" x14ac:dyDescent="0.25">
      <c r="B190" s="9" t="s">
        <v>238</v>
      </c>
      <c r="C190" s="27">
        <v>4</v>
      </c>
      <c r="D190" s="7">
        <v>1</v>
      </c>
      <c r="E190" s="8">
        <v>9999</v>
      </c>
      <c r="F190" s="1">
        <v>610</v>
      </c>
      <c r="G190" s="11">
        <v>100000</v>
      </c>
      <c r="H190" s="11">
        <v>100000</v>
      </c>
      <c r="I190" s="11"/>
      <c r="J190" s="11">
        <f t="shared" si="29"/>
        <v>0</v>
      </c>
      <c r="K190" s="11">
        <f t="shared" si="30"/>
        <v>0</v>
      </c>
    </row>
    <row r="191" spans="2:11" s="39" customFormat="1" ht="15.75" x14ac:dyDescent="0.25">
      <c r="B191" s="9" t="s">
        <v>239</v>
      </c>
      <c r="C191" s="27">
        <v>4</v>
      </c>
      <c r="D191" s="7">
        <v>1</v>
      </c>
      <c r="E191" s="8">
        <v>9999</v>
      </c>
      <c r="F191" s="1">
        <v>620</v>
      </c>
      <c r="G191" s="11">
        <v>1425500</v>
      </c>
      <c r="H191" s="11">
        <v>1425500</v>
      </c>
      <c r="I191" s="11">
        <v>3000</v>
      </c>
      <c r="J191" s="11">
        <f t="shared" si="29"/>
        <v>0.2104524728165556</v>
      </c>
      <c r="K191" s="11">
        <f t="shared" si="30"/>
        <v>0.2104524728165556</v>
      </c>
    </row>
    <row r="192" spans="2:11" s="39" customFormat="1" ht="63" x14ac:dyDescent="0.25">
      <c r="B192" s="6" t="s">
        <v>266</v>
      </c>
      <c r="C192" s="27">
        <v>4</v>
      </c>
      <c r="D192" s="7">
        <v>2</v>
      </c>
      <c r="E192" s="8">
        <v>0</v>
      </c>
      <c r="F192" s="2"/>
      <c r="G192" s="11">
        <f>G193+G197+G201</f>
        <v>111636900</v>
      </c>
      <c r="H192" s="11">
        <f>H193+H197+H201</f>
        <v>111636900</v>
      </c>
      <c r="I192" s="11">
        <f>I193+I197+I201</f>
        <v>20171279.98</v>
      </c>
      <c r="J192" s="11">
        <f t="shared" si="29"/>
        <v>18.068649326521964</v>
      </c>
      <c r="K192" s="11">
        <f t="shared" si="30"/>
        <v>18.068649326521964</v>
      </c>
    </row>
    <row r="193" spans="2:11" s="39" customFormat="1" ht="94.5" x14ac:dyDescent="0.25">
      <c r="B193" s="6" t="s">
        <v>267</v>
      </c>
      <c r="C193" s="27">
        <v>4</v>
      </c>
      <c r="D193" s="7">
        <v>2</v>
      </c>
      <c r="E193" s="8">
        <v>59</v>
      </c>
      <c r="F193" s="2"/>
      <c r="G193" s="11">
        <f>G194</f>
        <v>91918100</v>
      </c>
      <c r="H193" s="11">
        <f>H194</f>
        <v>91918100</v>
      </c>
      <c r="I193" s="11">
        <f>I194</f>
        <v>16714933.780000001</v>
      </c>
      <c r="J193" s="11">
        <f t="shared" si="29"/>
        <v>18.184594524908587</v>
      </c>
      <c r="K193" s="11">
        <f t="shared" si="30"/>
        <v>18.184594524908587</v>
      </c>
    </row>
    <row r="194" spans="2:11" s="39" customFormat="1" ht="31.5" x14ac:dyDescent="0.25">
      <c r="B194" s="9" t="s">
        <v>237</v>
      </c>
      <c r="C194" s="27">
        <v>4</v>
      </c>
      <c r="D194" s="7">
        <v>2</v>
      </c>
      <c r="E194" s="8">
        <v>59</v>
      </c>
      <c r="F194" s="2">
        <v>600</v>
      </c>
      <c r="G194" s="11">
        <f>G195+G196</f>
        <v>91918100</v>
      </c>
      <c r="H194" s="11">
        <f>H195+H196</f>
        <v>91918100</v>
      </c>
      <c r="I194" s="11">
        <f>I195+I196</f>
        <v>16714933.780000001</v>
      </c>
      <c r="J194" s="11">
        <f t="shared" si="29"/>
        <v>18.184594524908587</v>
      </c>
      <c r="K194" s="11">
        <f t="shared" si="30"/>
        <v>18.184594524908587</v>
      </c>
    </row>
    <row r="195" spans="2:11" s="39" customFormat="1" ht="15.75" x14ac:dyDescent="0.25">
      <c r="B195" s="9" t="s">
        <v>238</v>
      </c>
      <c r="C195" s="27">
        <v>4</v>
      </c>
      <c r="D195" s="7">
        <v>2</v>
      </c>
      <c r="E195" s="8">
        <v>59</v>
      </c>
      <c r="F195" s="2">
        <v>610</v>
      </c>
      <c r="G195" s="11">
        <v>53156800</v>
      </c>
      <c r="H195" s="11">
        <v>53156800</v>
      </c>
      <c r="I195" s="11">
        <v>8992492.6600000001</v>
      </c>
      <c r="J195" s="11">
        <f t="shared" si="29"/>
        <v>16.916918738524515</v>
      </c>
      <c r="K195" s="11">
        <f t="shared" si="30"/>
        <v>16.916918738524515</v>
      </c>
    </row>
    <row r="196" spans="2:11" s="39" customFormat="1" ht="15.75" x14ac:dyDescent="0.25">
      <c r="B196" s="9" t="s">
        <v>239</v>
      </c>
      <c r="C196" s="27">
        <v>4</v>
      </c>
      <c r="D196" s="7">
        <v>2</v>
      </c>
      <c r="E196" s="8">
        <v>59</v>
      </c>
      <c r="F196" s="2">
        <v>620</v>
      </c>
      <c r="G196" s="11">
        <v>38761300</v>
      </c>
      <c r="H196" s="11">
        <v>38761300</v>
      </c>
      <c r="I196" s="11">
        <v>7722441.1200000001</v>
      </c>
      <c r="J196" s="11">
        <f t="shared" si="29"/>
        <v>19.923070485252044</v>
      </c>
      <c r="K196" s="11">
        <f t="shared" si="30"/>
        <v>19.923070485252044</v>
      </c>
    </row>
    <row r="197" spans="2:11" s="39" customFormat="1" ht="173.25" x14ac:dyDescent="0.25">
      <c r="B197" s="6" t="s">
        <v>195</v>
      </c>
      <c r="C197" s="27">
        <v>4</v>
      </c>
      <c r="D197" s="7">
        <v>2</v>
      </c>
      <c r="E197" s="8">
        <v>5471</v>
      </c>
      <c r="F197" s="2"/>
      <c r="G197" s="11">
        <f>G198</f>
        <v>17299100</v>
      </c>
      <c r="H197" s="11">
        <f>H198</f>
        <v>17299100</v>
      </c>
      <c r="I197" s="11">
        <f>I198</f>
        <v>3358250</v>
      </c>
      <c r="J197" s="11">
        <f t="shared" si="29"/>
        <v>19.412859628535589</v>
      </c>
      <c r="K197" s="11">
        <f t="shared" si="30"/>
        <v>19.412859628535589</v>
      </c>
    </row>
    <row r="198" spans="2:11" s="39" customFormat="1" ht="31.5" x14ac:dyDescent="0.25">
      <c r="B198" s="9" t="s">
        <v>237</v>
      </c>
      <c r="C198" s="27">
        <v>4</v>
      </c>
      <c r="D198" s="7">
        <v>2</v>
      </c>
      <c r="E198" s="8">
        <v>5471</v>
      </c>
      <c r="F198" s="2">
        <v>600</v>
      </c>
      <c r="G198" s="11">
        <f>G199+G200</f>
        <v>17299100</v>
      </c>
      <c r="H198" s="11">
        <f>H199+H200</f>
        <v>17299100</v>
      </c>
      <c r="I198" s="11">
        <f>I199+I200</f>
        <v>3358250</v>
      </c>
      <c r="J198" s="11">
        <f t="shared" si="29"/>
        <v>19.412859628535589</v>
      </c>
      <c r="K198" s="11">
        <f t="shared" si="30"/>
        <v>19.412859628535589</v>
      </c>
    </row>
    <row r="199" spans="2:11" s="39" customFormat="1" ht="15.75" x14ac:dyDescent="0.25">
      <c r="B199" s="9" t="s">
        <v>238</v>
      </c>
      <c r="C199" s="27">
        <v>4</v>
      </c>
      <c r="D199" s="7">
        <v>2</v>
      </c>
      <c r="E199" s="8">
        <v>5471</v>
      </c>
      <c r="F199" s="2">
        <v>610</v>
      </c>
      <c r="G199" s="11">
        <v>5912600</v>
      </c>
      <c r="H199" s="11">
        <v>5912600</v>
      </c>
      <c r="I199" s="11">
        <v>1134000</v>
      </c>
      <c r="J199" s="11">
        <f t="shared" si="29"/>
        <v>19.179379629942833</v>
      </c>
      <c r="K199" s="11">
        <f t="shared" si="30"/>
        <v>19.179379629942833</v>
      </c>
    </row>
    <row r="200" spans="2:11" s="39" customFormat="1" ht="15.75" x14ac:dyDescent="0.25">
      <c r="B200" s="9" t="s">
        <v>239</v>
      </c>
      <c r="C200" s="27">
        <v>4</v>
      </c>
      <c r="D200" s="7">
        <v>2</v>
      </c>
      <c r="E200" s="8">
        <v>5471</v>
      </c>
      <c r="F200" s="2">
        <v>620</v>
      </c>
      <c r="G200" s="11">
        <v>11386500</v>
      </c>
      <c r="H200" s="11">
        <v>11386500</v>
      </c>
      <c r="I200" s="11">
        <v>2224250</v>
      </c>
      <c r="J200" s="11">
        <f t="shared" si="29"/>
        <v>19.534097396039169</v>
      </c>
      <c r="K200" s="11">
        <f t="shared" si="30"/>
        <v>19.534097396039169</v>
      </c>
    </row>
    <row r="201" spans="2:11" s="39" customFormat="1" ht="63" x14ac:dyDescent="0.25">
      <c r="B201" s="6" t="s">
        <v>268</v>
      </c>
      <c r="C201" s="27">
        <v>4</v>
      </c>
      <c r="D201" s="7">
        <v>2</v>
      </c>
      <c r="E201" s="8">
        <v>9999</v>
      </c>
      <c r="F201" s="2"/>
      <c r="G201" s="11">
        <f>G202</f>
        <v>2419700</v>
      </c>
      <c r="H201" s="11">
        <f>H202</f>
        <v>2419700</v>
      </c>
      <c r="I201" s="11">
        <f>I202</f>
        <v>98096.2</v>
      </c>
      <c r="J201" s="11">
        <f t="shared" si="29"/>
        <v>4.0540645534570405</v>
      </c>
      <c r="K201" s="11">
        <f t="shared" si="30"/>
        <v>4.0540645534570405</v>
      </c>
    </row>
    <row r="202" spans="2:11" s="39" customFormat="1" ht="31.5" x14ac:dyDescent="0.25">
      <c r="B202" s="9" t="s">
        <v>237</v>
      </c>
      <c r="C202" s="27">
        <v>4</v>
      </c>
      <c r="D202" s="7">
        <v>2</v>
      </c>
      <c r="E202" s="8">
        <v>9999</v>
      </c>
      <c r="F202" s="2">
        <v>600</v>
      </c>
      <c r="G202" s="11">
        <f>G203+G204</f>
        <v>2419700</v>
      </c>
      <c r="H202" s="11">
        <f>H203+H204</f>
        <v>2419700</v>
      </c>
      <c r="I202" s="11">
        <f>I203+I204</f>
        <v>98096.2</v>
      </c>
      <c r="J202" s="11">
        <f t="shared" si="29"/>
        <v>4.0540645534570405</v>
      </c>
      <c r="K202" s="11">
        <f t="shared" si="30"/>
        <v>4.0540645534570405</v>
      </c>
    </row>
    <row r="203" spans="2:11" s="39" customFormat="1" ht="15.75" x14ac:dyDescent="0.25">
      <c r="B203" s="9" t="s">
        <v>238</v>
      </c>
      <c r="C203" s="27">
        <v>4</v>
      </c>
      <c r="D203" s="7">
        <v>2</v>
      </c>
      <c r="E203" s="8">
        <v>9999</v>
      </c>
      <c r="F203" s="2">
        <v>610</v>
      </c>
      <c r="G203" s="11">
        <v>250000</v>
      </c>
      <c r="H203" s="11">
        <v>250000</v>
      </c>
      <c r="I203" s="11">
        <v>98096.2</v>
      </c>
      <c r="J203" s="11">
        <f t="shared" si="29"/>
        <v>39.238479999999996</v>
      </c>
      <c r="K203" s="11">
        <f t="shared" si="30"/>
        <v>39.238479999999996</v>
      </c>
    </row>
    <row r="204" spans="2:11" s="39" customFormat="1" ht="15.75" x14ac:dyDescent="0.25">
      <c r="B204" s="9" t="s">
        <v>239</v>
      </c>
      <c r="C204" s="27">
        <v>4</v>
      </c>
      <c r="D204" s="7">
        <v>2</v>
      </c>
      <c r="E204" s="8">
        <v>9999</v>
      </c>
      <c r="F204" s="2">
        <v>620</v>
      </c>
      <c r="G204" s="11">
        <v>2169700</v>
      </c>
      <c r="H204" s="11">
        <v>2169700</v>
      </c>
      <c r="I204" s="11"/>
      <c r="J204" s="11">
        <f t="shared" si="29"/>
        <v>0</v>
      </c>
      <c r="K204" s="11">
        <f t="shared" si="30"/>
        <v>0</v>
      </c>
    </row>
    <row r="205" spans="2:11" s="39" customFormat="1" ht="63" x14ac:dyDescent="0.25">
      <c r="B205" s="6" t="s">
        <v>269</v>
      </c>
      <c r="C205" s="27">
        <v>4</v>
      </c>
      <c r="D205" s="7">
        <v>3</v>
      </c>
      <c r="E205" s="8">
        <v>0</v>
      </c>
      <c r="F205" s="2"/>
      <c r="G205" s="11">
        <f t="shared" ref="G205:I207" si="35">G206</f>
        <v>30000</v>
      </c>
      <c r="H205" s="11">
        <f t="shared" si="35"/>
        <v>30000</v>
      </c>
      <c r="I205" s="11">
        <f t="shared" si="35"/>
        <v>0</v>
      </c>
      <c r="J205" s="11">
        <f t="shared" si="29"/>
        <v>0</v>
      </c>
      <c r="K205" s="11">
        <f t="shared" si="30"/>
        <v>0</v>
      </c>
    </row>
    <row r="206" spans="2:11" s="39" customFormat="1" ht="63" x14ac:dyDescent="0.25">
      <c r="B206" s="6" t="s">
        <v>270</v>
      </c>
      <c r="C206" s="27">
        <v>4</v>
      </c>
      <c r="D206" s="7">
        <v>3</v>
      </c>
      <c r="E206" s="8">
        <v>9999</v>
      </c>
      <c r="F206" s="2"/>
      <c r="G206" s="11">
        <f t="shared" si="35"/>
        <v>30000</v>
      </c>
      <c r="H206" s="11">
        <f t="shared" si="35"/>
        <v>30000</v>
      </c>
      <c r="I206" s="11">
        <f t="shared" si="35"/>
        <v>0</v>
      </c>
      <c r="J206" s="11">
        <f t="shared" si="29"/>
        <v>0</v>
      </c>
      <c r="K206" s="11">
        <f t="shared" si="30"/>
        <v>0</v>
      </c>
    </row>
    <row r="207" spans="2:11" s="39" customFormat="1" ht="31.5" x14ac:dyDescent="0.25">
      <c r="B207" s="9" t="s">
        <v>237</v>
      </c>
      <c r="C207" s="27">
        <v>4</v>
      </c>
      <c r="D207" s="7">
        <v>3</v>
      </c>
      <c r="E207" s="8">
        <v>9999</v>
      </c>
      <c r="F207" s="2">
        <v>600</v>
      </c>
      <c r="G207" s="11">
        <f t="shared" si="35"/>
        <v>30000</v>
      </c>
      <c r="H207" s="11">
        <f t="shared" si="35"/>
        <v>30000</v>
      </c>
      <c r="I207" s="11">
        <f t="shared" si="35"/>
        <v>0</v>
      </c>
      <c r="J207" s="11">
        <f t="shared" si="29"/>
        <v>0</v>
      </c>
      <c r="K207" s="11">
        <f t="shared" si="30"/>
        <v>0</v>
      </c>
    </row>
    <row r="208" spans="2:11" s="39" customFormat="1" ht="15.75" x14ac:dyDescent="0.25">
      <c r="B208" s="9" t="s">
        <v>239</v>
      </c>
      <c r="C208" s="27">
        <v>4</v>
      </c>
      <c r="D208" s="7">
        <v>3</v>
      </c>
      <c r="E208" s="8">
        <v>9999</v>
      </c>
      <c r="F208" s="2">
        <v>620</v>
      </c>
      <c r="G208" s="11">
        <v>30000</v>
      </c>
      <c r="H208" s="11">
        <v>30000</v>
      </c>
      <c r="I208" s="11"/>
      <c r="J208" s="11">
        <f t="shared" si="29"/>
        <v>0</v>
      </c>
      <c r="K208" s="11">
        <f t="shared" si="30"/>
        <v>0</v>
      </c>
    </row>
    <row r="209" spans="2:11" s="39" customFormat="1" ht="63" x14ac:dyDescent="0.25">
      <c r="B209" s="6" t="s">
        <v>292</v>
      </c>
      <c r="C209" s="27">
        <v>4</v>
      </c>
      <c r="D209" s="7">
        <v>4</v>
      </c>
      <c r="E209" s="8">
        <v>0</v>
      </c>
      <c r="F209" s="2"/>
      <c r="G209" s="11">
        <f t="shared" ref="G209:I211" si="36">G210</f>
        <v>3028100</v>
      </c>
      <c r="H209" s="11">
        <f t="shared" si="36"/>
        <v>3028100</v>
      </c>
      <c r="I209" s="11">
        <f t="shared" si="36"/>
        <v>567437.39</v>
      </c>
      <c r="J209" s="11">
        <f t="shared" si="29"/>
        <v>18.739057164558634</v>
      </c>
      <c r="K209" s="11">
        <f t="shared" si="30"/>
        <v>18.739057164558634</v>
      </c>
    </row>
    <row r="210" spans="2:11" s="39" customFormat="1" ht="94.5" x14ac:dyDescent="0.25">
      <c r="B210" s="6" t="s">
        <v>293</v>
      </c>
      <c r="C210" s="27">
        <v>4</v>
      </c>
      <c r="D210" s="7">
        <v>4</v>
      </c>
      <c r="E210" s="8">
        <v>59</v>
      </c>
      <c r="F210" s="2"/>
      <c r="G210" s="11">
        <f t="shared" si="36"/>
        <v>3028100</v>
      </c>
      <c r="H210" s="11">
        <f t="shared" si="36"/>
        <v>3028100</v>
      </c>
      <c r="I210" s="11">
        <f t="shared" si="36"/>
        <v>567437.39</v>
      </c>
      <c r="J210" s="11">
        <f t="shared" si="29"/>
        <v>18.739057164558634</v>
      </c>
      <c r="K210" s="11">
        <f t="shared" si="30"/>
        <v>18.739057164558634</v>
      </c>
    </row>
    <row r="211" spans="2:11" s="39" customFormat="1" ht="63" x14ac:dyDescent="0.25">
      <c r="B211" s="9" t="s">
        <v>225</v>
      </c>
      <c r="C211" s="27">
        <v>4</v>
      </c>
      <c r="D211" s="7">
        <v>4</v>
      </c>
      <c r="E211" s="8">
        <v>59</v>
      </c>
      <c r="F211" s="2">
        <v>100</v>
      </c>
      <c r="G211" s="11">
        <f t="shared" si="36"/>
        <v>3028100</v>
      </c>
      <c r="H211" s="11">
        <f t="shared" si="36"/>
        <v>3028100</v>
      </c>
      <c r="I211" s="11">
        <f t="shared" si="36"/>
        <v>567437.39</v>
      </c>
      <c r="J211" s="11">
        <f t="shared" si="29"/>
        <v>18.739057164558634</v>
      </c>
      <c r="K211" s="11">
        <f t="shared" si="30"/>
        <v>18.739057164558634</v>
      </c>
    </row>
    <row r="212" spans="2:11" s="39" customFormat="1" ht="15.75" x14ac:dyDescent="0.25">
      <c r="B212" s="9" t="s">
        <v>226</v>
      </c>
      <c r="C212" s="27">
        <v>4</v>
      </c>
      <c r="D212" s="7">
        <v>4</v>
      </c>
      <c r="E212" s="8">
        <v>59</v>
      </c>
      <c r="F212" s="2">
        <v>110</v>
      </c>
      <c r="G212" s="11">
        <v>3028100</v>
      </c>
      <c r="H212" s="11">
        <v>3028100</v>
      </c>
      <c r="I212" s="11">
        <v>567437.39</v>
      </c>
      <c r="J212" s="11">
        <f t="shared" si="29"/>
        <v>18.739057164558634</v>
      </c>
      <c r="K212" s="11">
        <f t="shared" si="30"/>
        <v>18.739057164558634</v>
      </c>
    </row>
    <row r="213" spans="2:11" s="39" customFormat="1" ht="47.25" x14ac:dyDescent="0.25">
      <c r="B213" s="6" t="s">
        <v>22</v>
      </c>
      <c r="C213" s="27">
        <v>5</v>
      </c>
      <c r="D213" s="7">
        <v>0</v>
      </c>
      <c r="E213" s="8">
        <v>0</v>
      </c>
      <c r="F213" s="2"/>
      <c r="G213" s="11">
        <f>G214+G237</f>
        <v>178766700</v>
      </c>
      <c r="H213" s="11">
        <f>H214+H237</f>
        <v>85766700</v>
      </c>
      <c r="I213" s="11">
        <f>I214+I237</f>
        <v>15336884</v>
      </c>
      <c r="J213" s="11">
        <f t="shared" si="29"/>
        <v>8.5792734329156382</v>
      </c>
      <c r="K213" s="11">
        <f t="shared" si="30"/>
        <v>17.882096431365554</v>
      </c>
    </row>
    <row r="214" spans="2:11" s="39" customFormat="1" ht="78.75" x14ac:dyDescent="0.25">
      <c r="B214" s="6" t="s">
        <v>23</v>
      </c>
      <c r="C214" s="27">
        <v>5</v>
      </c>
      <c r="D214" s="7">
        <v>1</v>
      </c>
      <c r="E214" s="8">
        <v>0</v>
      </c>
      <c r="F214" s="2"/>
      <c r="G214" s="11">
        <f>G215+G221+G232+G229+G224+G218</f>
        <v>115552000</v>
      </c>
      <c r="H214" s="11">
        <f>H215+H221+H232+H229+H224+H218</f>
        <v>22552000</v>
      </c>
      <c r="I214" s="11">
        <f>I215+I221+I232+I229+I224</f>
        <v>3630092.3600000003</v>
      </c>
      <c r="J214" s="11">
        <f t="shared" si="29"/>
        <v>3.141522743007477</v>
      </c>
      <c r="K214" s="11">
        <f t="shared" si="30"/>
        <v>16.096542923022351</v>
      </c>
    </row>
    <row r="215" spans="2:11" s="39" customFormat="1" ht="110.25" x14ac:dyDescent="0.25">
      <c r="B215" s="6" t="s">
        <v>24</v>
      </c>
      <c r="C215" s="27">
        <v>5</v>
      </c>
      <c r="D215" s="7">
        <v>1</v>
      </c>
      <c r="E215" s="8">
        <v>59</v>
      </c>
      <c r="F215" s="2"/>
      <c r="G215" s="11">
        <f t="shared" ref="G215:I216" si="37">G216</f>
        <v>19303000</v>
      </c>
      <c r="H215" s="11">
        <f t="shared" si="37"/>
        <v>19303000</v>
      </c>
      <c r="I215" s="11">
        <f t="shared" si="37"/>
        <v>3465489.62</v>
      </c>
      <c r="J215" s="11">
        <f t="shared" si="29"/>
        <v>17.95311412733772</v>
      </c>
      <c r="K215" s="11">
        <f t="shared" si="30"/>
        <v>17.95311412733772</v>
      </c>
    </row>
    <row r="216" spans="2:11" s="39" customFormat="1" ht="31.5" x14ac:dyDescent="0.25">
      <c r="B216" s="9" t="s">
        <v>237</v>
      </c>
      <c r="C216" s="27">
        <v>5</v>
      </c>
      <c r="D216" s="7">
        <v>1</v>
      </c>
      <c r="E216" s="8">
        <v>59</v>
      </c>
      <c r="F216" s="2">
        <v>600</v>
      </c>
      <c r="G216" s="11">
        <f t="shared" si="37"/>
        <v>19303000</v>
      </c>
      <c r="H216" s="11">
        <f t="shared" si="37"/>
        <v>19303000</v>
      </c>
      <c r="I216" s="11">
        <f t="shared" si="37"/>
        <v>3465489.62</v>
      </c>
      <c r="J216" s="11">
        <f t="shared" si="29"/>
        <v>17.95311412733772</v>
      </c>
      <c r="K216" s="11">
        <f t="shared" si="30"/>
        <v>17.95311412733772</v>
      </c>
    </row>
    <row r="217" spans="2:11" s="39" customFormat="1" ht="15.75" x14ac:dyDescent="0.25">
      <c r="B217" s="9" t="s">
        <v>239</v>
      </c>
      <c r="C217" s="27">
        <v>5</v>
      </c>
      <c r="D217" s="7">
        <v>1</v>
      </c>
      <c r="E217" s="8">
        <v>59</v>
      </c>
      <c r="F217" s="2">
        <v>620</v>
      </c>
      <c r="G217" s="11">
        <v>19303000</v>
      </c>
      <c r="H217" s="11">
        <v>19303000</v>
      </c>
      <c r="I217" s="11">
        <v>3465489.62</v>
      </c>
      <c r="J217" s="11">
        <f t="shared" si="29"/>
        <v>17.95311412733772</v>
      </c>
      <c r="K217" s="11">
        <f t="shared" si="30"/>
        <v>17.95311412733772</v>
      </c>
    </row>
    <row r="218" spans="2:11" s="39" customFormat="1" ht="94.5" x14ac:dyDescent="0.25">
      <c r="B218" s="9" t="s">
        <v>174</v>
      </c>
      <c r="C218" s="27">
        <v>5</v>
      </c>
      <c r="D218" s="7">
        <v>1</v>
      </c>
      <c r="E218" s="8">
        <v>4207</v>
      </c>
      <c r="F218" s="2"/>
      <c r="G218" s="11">
        <f>G219</f>
        <v>93000000</v>
      </c>
      <c r="H218" s="11"/>
      <c r="I218" s="11"/>
      <c r="J218" s="11">
        <f t="shared" si="29"/>
        <v>0</v>
      </c>
      <c r="K218" s="11">
        <v>0</v>
      </c>
    </row>
    <row r="219" spans="2:11" s="39" customFormat="1" ht="31.5" x14ac:dyDescent="0.25">
      <c r="B219" s="9" t="s">
        <v>53</v>
      </c>
      <c r="C219" s="27">
        <v>5</v>
      </c>
      <c r="D219" s="7">
        <v>1</v>
      </c>
      <c r="E219" s="8">
        <v>4207</v>
      </c>
      <c r="F219" s="2">
        <v>400</v>
      </c>
      <c r="G219" s="11">
        <f>G220</f>
        <v>93000000</v>
      </c>
      <c r="H219" s="11"/>
      <c r="I219" s="11"/>
      <c r="J219" s="11">
        <f t="shared" si="29"/>
        <v>0</v>
      </c>
      <c r="K219" s="11">
        <v>0</v>
      </c>
    </row>
    <row r="220" spans="2:11" s="39" customFormat="1" ht="15.75" x14ac:dyDescent="0.25">
      <c r="B220" s="9" t="s">
        <v>54</v>
      </c>
      <c r="C220" s="27">
        <v>5</v>
      </c>
      <c r="D220" s="7">
        <v>1</v>
      </c>
      <c r="E220" s="8">
        <v>4207</v>
      </c>
      <c r="F220" s="2">
        <v>410</v>
      </c>
      <c r="G220" s="11">
        <v>93000000</v>
      </c>
      <c r="H220" s="11"/>
      <c r="I220" s="11"/>
      <c r="J220" s="11">
        <f t="shared" si="29"/>
        <v>0</v>
      </c>
      <c r="K220" s="11">
        <v>0</v>
      </c>
    </row>
    <row r="221" spans="2:11" s="39" customFormat="1" ht="141.75" x14ac:dyDescent="0.25">
      <c r="B221" s="6" t="s">
        <v>196</v>
      </c>
      <c r="C221" s="27">
        <v>5</v>
      </c>
      <c r="D221" s="7">
        <v>1</v>
      </c>
      <c r="E221" s="8">
        <v>5431</v>
      </c>
      <c r="F221" s="2"/>
      <c r="G221" s="11">
        <f t="shared" ref="G221:I222" si="38">G222</f>
        <v>671900</v>
      </c>
      <c r="H221" s="11">
        <f t="shared" si="38"/>
        <v>671900</v>
      </c>
      <c r="I221" s="11">
        <f t="shared" si="38"/>
        <v>0</v>
      </c>
      <c r="J221" s="11">
        <f t="shared" si="29"/>
        <v>0</v>
      </c>
      <c r="K221" s="11">
        <f t="shared" si="30"/>
        <v>0</v>
      </c>
    </row>
    <row r="222" spans="2:11" s="39" customFormat="1" ht="31.5" x14ac:dyDescent="0.25">
      <c r="B222" s="9" t="s">
        <v>242</v>
      </c>
      <c r="C222" s="27">
        <v>5</v>
      </c>
      <c r="D222" s="7">
        <v>1</v>
      </c>
      <c r="E222" s="8">
        <v>5431</v>
      </c>
      <c r="F222" s="2">
        <v>200</v>
      </c>
      <c r="G222" s="11">
        <f t="shared" si="38"/>
        <v>671900</v>
      </c>
      <c r="H222" s="11">
        <f t="shared" si="38"/>
        <v>671900</v>
      </c>
      <c r="I222" s="11">
        <f t="shared" si="38"/>
        <v>0</v>
      </c>
      <c r="J222" s="11">
        <f t="shared" si="29"/>
        <v>0</v>
      </c>
      <c r="K222" s="11">
        <f t="shared" si="30"/>
        <v>0</v>
      </c>
    </row>
    <row r="223" spans="2:11" s="39" customFormat="1" ht="31.5" x14ac:dyDescent="0.25">
      <c r="B223" s="9" t="s">
        <v>243</v>
      </c>
      <c r="C223" s="27">
        <v>5</v>
      </c>
      <c r="D223" s="7">
        <v>1</v>
      </c>
      <c r="E223" s="8">
        <v>5431</v>
      </c>
      <c r="F223" s="2">
        <v>240</v>
      </c>
      <c r="G223" s="11">
        <v>671900</v>
      </c>
      <c r="H223" s="11">
        <v>671900</v>
      </c>
      <c r="I223" s="11"/>
      <c r="J223" s="11">
        <f t="shared" si="29"/>
        <v>0</v>
      </c>
      <c r="K223" s="11">
        <f t="shared" si="30"/>
        <v>0</v>
      </c>
    </row>
    <row r="224" spans="2:11" s="39" customFormat="1" ht="141.75" x14ac:dyDescent="0.25">
      <c r="B224" s="9" t="s">
        <v>197</v>
      </c>
      <c r="C224" s="27">
        <v>5</v>
      </c>
      <c r="D224" s="7">
        <v>1</v>
      </c>
      <c r="E224" s="8">
        <v>5530</v>
      </c>
      <c r="F224" s="2"/>
      <c r="G224" s="11">
        <f>G227+G225</f>
        <v>40300</v>
      </c>
      <c r="H224" s="11">
        <f>H227+H225</f>
        <v>40300</v>
      </c>
      <c r="I224" s="11">
        <f>I227+I225</f>
        <v>0</v>
      </c>
      <c r="J224" s="11">
        <f t="shared" si="29"/>
        <v>0</v>
      </c>
      <c r="K224" s="11">
        <f t="shared" si="30"/>
        <v>0</v>
      </c>
    </row>
    <row r="225" spans="2:11" s="39" customFormat="1" ht="63" x14ac:dyDescent="0.25">
      <c r="B225" s="9" t="s">
        <v>225</v>
      </c>
      <c r="C225" s="27">
        <v>5</v>
      </c>
      <c r="D225" s="7">
        <v>1</v>
      </c>
      <c r="E225" s="8">
        <v>5530</v>
      </c>
      <c r="F225" s="2">
        <v>100</v>
      </c>
      <c r="G225" s="11">
        <f>G226</f>
        <v>27280</v>
      </c>
      <c r="H225" s="11">
        <f>H226</f>
        <v>27280</v>
      </c>
      <c r="I225" s="11"/>
      <c r="J225" s="11">
        <f t="shared" si="29"/>
        <v>0</v>
      </c>
      <c r="K225" s="11">
        <f t="shared" si="30"/>
        <v>0</v>
      </c>
    </row>
    <row r="226" spans="2:11" s="39" customFormat="1" ht="31.5" x14ac:dyDescent="0.25">
      <c r="B226" s="9" t="s">
        <v>49</v>
      </c>
      <c r="C226" s="27">
        <v>5</v>
      </c>
      <c r="D226" s="7">
        <v>1</v>
      </c>
      <c r="E226" s="8">
        <v>5530</v>
      </c>
      <c r="F226" s="2">
        <v>120</v>
      </c>
      <c r="G226" s="11">
        <v>27280</v>
      </c>
      <c r="H226" s="11">
        <v>27280</v>
      </c>
      <c r="I226" s="11"/>
      <c r="J226" s="11">
        <f t="shared" si="29"/>
        <v>0</v>
      </c>
      <c r="K226" s="11">
        <f t="shared" si="30"/>
        <v>0</v>
      </c>
    </row>
    <row r="227" spans="2:11" s="39" customFormat="1" ht="31.5" x14ac:dyDescent="0.25">
      <c r="B227" s="9" t="s">
        <v>242</v>
      </c>
      <c r="C227" s="27">
        <v>5</v>
      </c>
      <c r="D227" s="7">
        <v>1</v>
      </c>
      <c r="E227" s="8">
        <v>5530</v>
      </c>
      <c r="F227" s="2">
        <v>200</v>
      </c>
      <c r="G227" s="11">
        <f>G228</f>
        <v>13020</v>
      </c>
      <c r="H227" s="11">
        <f>H228</f>
        <v>13020</v>
      </c>
      <c r="I227" s="11"/>
      <c r="J227" s="11">
        <f t="shared" si="29"/>
        <v>0</v>
      </c>
      <c r="K227" s="11">
        <f t="shared" si="30"/>
        <v>0</v>
      </c>
    </row>
    <row r="228" spans="2:11" s="39" customFormat="1" ht="31.5" x14ac:dyDescent="0.25">
      <c r="B228" s="9" t="s">
        <v>243</v>
      </c>
      <c r="C228" s="27">
        <v>5</v>
      </c>
      <c r="D228" s="7">
        <v>1</v>
      </c>
      <c r="E228" s="8">
        <v>5530</v>
      </c>
      <c r="F228" s="2">
        <v>240</v>
      </c>
      <c r="G228" s="11">
        <v>13020</v>
      </c>
      <c r="H228" s="11">
        <v>13020</v>
      </c>
      <c r="I228" s="11"/>
      <c r="J228" s="11">
        <f t="shared" si="29"/>
        <v>0</v>
      </c>
      <c r="K228" s="11">
        <f t="shared" si="30"/>
        <v>0</v>
      </c>
    </row>
    <row r="229" spans="2:11" s="39" customFormat="1" ht="126" x14ac:dyDescent="0.25">
      <c r="B229" s="9" t="s">
        <v>198</v>
      </c>
      <c r="C229" s="27">
        <v>5</v>
      </c>
      <c r="D229" s="7">
        <v>1</v>
      </c>
      <c r="E229" s="8">
        <v>5608</v>
      </c>
      <c r="F229" s="2"/>
      <c r="G229" s="11">
        <f>G230</f>
        <v>350000</v>
      </c>
      <c r="H229" s="11">
        <f>H230</f>
        <v>350000</v>
      </c>
      <c r="I229" s="11"/>
      <c r="J229" s="11">
        <f t="shared" ref="J229:J292" si="39">I229/G229*100</f>
        <v>0</v>
      </c>
      <c r="K229" s="11">
        <f t="shared" ref="K229:K292" si="40">I229/H229*100</f>
        <v>0</v>
      </c>
    </row>
    <row r="230" spans="2:11" s="39" customFormat="1" ht="31.5" x14ac:dyDescent="0.25">
      <c r="B230" s="9" t="s">
        <v>237</v>
      </c>
      <c r="C230" s="27">
        <v>5</v>
      </c>
      <c r="D230" s="7">
        <v>1</v>
      </c>
      <c r="E230" s="8">
        <v>5608</v>
      </c>
      <c r="F230" s="2">
        <v>600</v>
      </c>
      <c r="G230" s="11">
        <f>G231</f>
        <v>350000</v>
      </c>
      <c r="H230" s="11">
        <f>H231</f>
        <v>350000</v>
      </c>
      <c r="I230" s="11"/>
      <c r="J230" s="11">
        <f t="shared" si="39"/>
        <v>0</v>
      </c>
      <c r="K230" s="11">
        <f t="shared" si="40"/>
        <v>0</v>
      </c>
    </row>
    <row r="231" spans="2:11" s="39" customFormat="1" ht="15.75" x14ac:dyDescent="0.25">
      <c r="B231" s="9" t="s">
        <v>239</v>
      </c>
      <c r="C231" s="27">
        <v>5</v>
      </c>
      <c r="D231" s="7">
        <v>1</v>
      </c>
      <c r="E231" s="8">
        <v>5608</v>
      </c>
      <c r="F231" s="2">
        <v>620</v>
      </c>
      <c r="G231" s="11">
        <v>350000</v>
      </c>
      <c r="H231" s="11">
        <v>350000</v>
      </c>
      <c r="I231" s="11"/>
      <c r="J231" s="11">
        <f t="shared" si="39"/>
        <v>0</v>
      </c>
      <c r="K231" s="11">
        <f t="shared" si="40"/>
        <v>0</v>
      </c>
    </row>
    <row r="232" spans="2:11" s="39" customFormat="1" ht="94.5" x14ac:dyDescent="0.25">
      <c r="B232" s="6" t="s">
        <v>118</v>
      </c>
      <c r="C232" s="27">
        <v>5</v>
      </c>
      <c r="D232" s="7">
        <v>1</v>
      </c>
      <c r="E232" s="8">
        <v>9999</v>
      </c>
      <c r="F232" s="2"/>
      <c r="G232" s="11">
        <f>G233+G235</f>
        <v>2186800</v>
      </c>
      <c r="H232" s="11">
        <f>H233+H235</f>
        <v>2186800</v>
      </c>
      <c r="I232" s="11">
        <f>I233+I235</f>
        <v>164602.74</v>
      </c>
      <c r="J232" s="11">
        <f t="shared" si="39"/>
        <v>7.527105359429302</v>
      </c>
      <c r="K232" s="11">
        <f t="shared" si="40"/>
        <v>7.527105359429302</v>
      </c>
    </row>
    <row r="233" spans="2:11" s="39" customFormat="1" ht="31.5" x14ac:dyDescent="0.25">
      <c r="B233" s="9" t="s">
        <v>242</v>
      </c>
      <c r="C233" s="27">
        <v>5</v>
      </c>
      <c r="D233" s="7">
        <v>1</v>
      </c>
      <c r="E233" s="8">
        <v>9999</v>
      </c>
      <c r="F233" s="2">
        <v>200</v>
      </c>
      <c r="G233" s="11">
        <f>G234</f>
        <v>6800</v>
      </c>
      <c r="H233" s="11">
        <f>H234</f>
        <v>6800</v>
      </c>
      <c r="I233" s="11">
        <f>I234</f>
        <v>0</v>
      </c>
      <c r="J233" s="11">
        <f t="shared" si="39"/>
        <v>0</v>
      </c>
      <c r="K233" s="11">
        <f t="shared" si="40"/>
        <v>0</v>
      </c>
    </row>
    <row r="234" spans="2:11" s="39" customFormat="1" ht="31.5" x14ac:dyDescent="0.25">
      <c r="B234" s="9" t="s">
        <v>243</v>
      </c>
      <c r="C234" s="27">
        <v>5</v>
      </c>
      <c r="D234" s="7">
        <v>1</v>
      </c>
      <c r="E234" s="8">
        <v>9999</v>
      </c>
      <c r="F234" s="2">
        <v>240</v>
      </c>
      <c r="G234" s="11">
        <v>6800</v>
      </c>
      <c r="H234" s="11">
        <v>6800</v>
      </c>
      <c r="I234" s="11"/>
      <c r="J234" s="11">
        <f t="shared" si="39"/>
        <v>0</v>
      </c>
      <c r="K234" s="11">
        <f t="shared" si="40"/>
        <v>0</v>
      </c>
    </row>
    <row r="235" spans="2:11" s="39" customFormat="1" ht="31.5" x14ac:dyDescent="0.25">
      <c r="B235" s="9" t="s">
        <v>237</v>
      </c>
      <c r="C235" s="27">
        <v>5</v>
      </c>
      <c r="D235" s="7">
        <v>1</v>
      </c>
      <c r="E235" s="8">
        <v>9999</v>
      </c>
      <c r="F235" s="2">
        <v>600</v>
      </c>
      <c r="G235" s="11">
        <f>G236</f>
        <v>2180000</v>
      </c>
      <c r="H235" s="11">
        <f>H236</f>
        <v>2180000</v>
      </c>
      <c r="I235" s="11">
        <f>I236</f>
        <v>164602.74</v>
      </c>
      <c r="J235" s="11">
        <f t="shared" si="39"/>
        <v>7.5505844036697241</v>
      </c>
      <c r="K235" s="11">
        <f t="shared" si="40"/>
        <v>7.5505844036697241</v>
      </c>
    </row>
    <row r="236" spans="2:11" s="39" customFormat="1" ht="15.75" x14ac:dyDescent="0.25">
      <c r="B236" s="9" t="s">
        <v>239</v>
      </c>
      <c r="C236" s="27">
        <v>5</v>
      </c>
      <c r="D236" s="7">
        <v>1</v>
      </c>
      <c r="E236" s="8">
        <v>9999</v>
      </c>
      <c r="F236" s="2">
        <v>620</v>
      </c>
      <c r="G236" s="11">
        <v>2180000</v>
      </c>
      <c r="H236" s="11">
        <v>2180000</v>
      </c>
      <c r="I236" s="11">
        <v>164602.74</v>
      </c>
      <c r="J236" s="11">
        <f t="shared" si="39"/>
        <v>7.5505844036697241</v>
      </c>
      <c r="K236" s="11">
        <f t="shared" si="40"/>
        <v>7.5505844036697241</v>
      </c>
    </row>
    <row r="237" spans="2:11" s="39" customFormat="1" ht="63" x14ac:dyDescent="0.25">
      <c r="B237" s="6" t="s">
        <v>119</v>
      </c>
      <c r="C237" s="27">
        <v>5</v>
      </c>
      <c r="D237" s="7">
        <v>2</v>
      </c>
      <c r="E237" s="8">
        <v>0</v>
      </c>
      <c r="F237" s="2"/>
      <c r="G237" s="11">
        <f>G238+G241</f>
        <v>63214700</v>
      </c>
      <c r="H237" s="11">
        <f>H238+H241</f>
        <v>63214700</v>
      </c>
      <c r="I237" s="11">
        <f>I238+I241</f>
        <v>11706791.639999999</v>
      </c>
      <c r="J237" s="11">
        <f t="shared" si="39"/>
        <v>18.519097045465688</v>
      </c>
      <c r="K237" s="11">
        <f t="shared" si="40"/>
        <v>18.519097045465688</v>
      </c>
    </row>
    <row r="238" spans="2:11" s="39" customFormat="1" ht="94.5" x14ac:dyDescent="0.25">
      <c r="B238" s="6" t="s">
        <v>120</v>
      </c>
      <c r="C238" s="27">
        <v>5</v>
      </c>
      <c r="D238" s="7">
        <v>2</v>
      </c>
      <c r="E238" s="8">
        <v>59</v>
      </c>
      <c r="F238" s="2"/>
      <c r="G238" s="11">
        <f t="shared" ref="G238:I239" si="41">G239</f>
        <v>60238700</v>
      </c>
      <c r="H238" s="11">
        <f t="shared" si="41"/>
        <v>60238700</v>
      </c>
      <c r="I238" s="11">
        <f t="shared" si="41"/>
        <v>10949125.439999999</v>
      </c>
      <c r="J238" s="11">
        <f t="shared" si="39"/>
        <v>18.176231293171995</v>
      </c>
      <c r="K238" s="11">
        <f t="shared" si="40"/>
        <v>18.176231293171995</v>
      </c>
    </row>
    <row r="239" spans="2:11" s="39" customFormat="1" ht="31.5" x14ac:dyDescent="0.25">
      <c r="B239" s="9" t="s">
        <v>237</v>
      </c>
      <c r="C239" s="27">
        <v>5</v>
      </c>
      <c r="D239" s="7">
        <v>2</v>
      </c>
      <c r="E239" s="8">
        <v>59</v>
      </c>
      <c r="F239" s="2">
        <v>600</v>
      </c>
      <c r="G239" s="11">
        <f t="shared" si="41"/>
        <v>60238700</v>
      </c>
      <c r="H239" s="11">
        <f t="shared" si="41"/>
        <v>60238700</v>
      </c>
      <c r="I239" s="11">
        <f t="shared" si="41"/>
        <v>10949125.439999999</v>
      </c>
      <c r="J239" s="11">
        <f t="shared" si="39"/>
        <v>18.176231293171995</v>
      </c>
      <c r="K239" s="11">
        <f t="shared" si="40"/>
        <v>18.176231293171995</v>
      </c>
    </row>
    <row r="240" spans="2:11" s="39" customFormat="1" ht="15.75" x14ac:dyDescent="0.25">
      <c r="B240" s="9" t="s">
        <v>238</v>
      </c>
      <c r="C240" s="27">
        <v>5</v>
      </c>
      <c r="D240" s="7">
        <v>2</v>
      </c>
      <c r="E240" s="8">
        <v>59</v>
      </c>
      <c r="F240" s="2">
        <v>610</v>
      </c>
      <c r="G240" s="11">
        <v>60238700</v>
      </c>
      <c r="H240" s="11">
        <v>60238700</v>
      </c>
      <c r="I240" s="11">
        <v>10949125.439999999</v>
      </c>
      <c r="J240" s="11">
        <f t="shared" si="39"/>
        <v>18.176231293171995</v>
      </c>
      <c r="K240" s="11">
        <f t="shared" si="40"/>
        <v>18.176231293171995</v>
      </c>
    </row>
    <row r="241" spans="2:11" s="39" customFormat="1" ht="78.75" x14ac:dyDescent="0.25">
      <c r="B241" s="6" t="s">
        <v>59</v>
      </c>
      <c r="C241" s="27">
        <v>5</v>
      </c>
      <c r="D241" s="7">
        <v>2</v>
      </c>
      <c r="E241" s="8">
        <v>9999</v>
      </c>
      <c r="F241" s="2"/>
      <c r="G241" s="11">
        <f t="shared" ref="G241:I242" si="42">G242</f>
        <v>2976000</v>
      </c>
      <c r="H241" s="11">
        <f t="shared" si="42"/>
        <v>2976000</v>
      </c>
      <c r="I241" s="11">
        <f t="shared" si="42"/>
        <v>757666.2</v>
      </c>
      <c r="J241" s="11">
        <f t="shared" si="39"/>
        <v>25.459213709677421</v>
      </c>
      <c r="K241" s="11">
        <f t="shared" si="40"/>
        <v>25.459213709677421</v>
      </c>
    </row>
    <row r="242" spans="2:11" s="39" customFormat="1" ht="31.5" x14ac:dyDescent="0.25">
      <c r="B242" s="9" t="s">
        <v>237</v>
      </c>
      <c r="C242" s="27">
        <v>5</v>
      </c>
      <c r="D242" s="7">
        <v>2</v>
      </c>
      <c r="E242" s="8">
        <v>9999</v>
      </c>
      <c r="F242" s="2">
        <v>600</v>
      </c>
      <c r="G242" s="11">
        <f t="shared" si="42"/>
        <v>2976000</v>
      </c>
      <c r="H242" s="11">
        <f t="shared" si="42"/>
        <v>2976000</v>
      </c>
      <c r="I242" s="11">
        <f t="shared" si="42"/>
        <v>757666.2</v>
      </c>
      <c r="J242" s="11">
        <f t="shared" si="39"/>
        <v>25.459213709677421</v>
      </c>
      <c r="K242" s="11">
        <f t="shared" si="40"/>
        <v>25.459213709677421</v>
      </c>
    </row>
    <row r="243" spans="2:11" s="39" customFormat="1" ht="15.75" x14ac:dyDescent="0.25">
      <c r="B243" s="9" t="s">
        <v>238</v>
      </c>
      <c r="C243" s="27">
        <v>5</v>
      </c>
      <c r="D243" s="7">
        <v>2</v>
      </c>
      <c r="E243" s="8">
        <v>9999</v>
      </c>
      <c r="F243" s="2">
        <v>610</v>
      </c>
      <c r="G243" s="11">
        <v>2976000</v>
      </c>
      <c r="H243" s="11">
        <v>2976000</v>
      </c>
      <c r="I243" s="11">
        <v>757666.2</v>
      </c>
      <c r="J243" s="11">
        <f t="shared" si="39"/>
        <v>25.459213709677421</v>
      </c>
      <c r="K243" s="11">
        <f t="shared" si="40"/>
        <v>25.459213709677421</v>
      </c>
    </row>
    <row r="244" spans="2:11" s="39" customFormat="1" ht="47.25" x14ac:dyDescent="0.25">
      <c r="B244" s="6" t="s">
        <v>60</v>
      </c>
      <c r="C244" s="27">
        <v>6</v>
      </c>
      <c r="D244" s="7">
        <v>0</v>
      </c>
      <c r="E244" s="8">
        <v>0</v>
      </c>
      <c r="F244" s="2"/>
      <c r="G244" s="11">
        <f>G245+G252</f>
        <v>5812400</v>
      </c>
      <c r="H244" s="11">
        <f>H245+H252</f>
        <v>5739700</v>
      </c>
      <c r="I244" s="11">
        <f>I245+I252</f>
        <v>1372225.35</v>
      </c>
      <c r="J244" s="11">
        <f t="shared" si="39"/>
        <v>23.608584233707248</v>
      </c>
      <c r="K244" s="11">
        <f t="shared" si="40"/>
        <v>23.907614509469138</v>
      </c>
    </row>
    <row r="245" spans="2:11" s="39" customFormat="1" ht="63" x14ac:dyDescent="0.25">
      <c r="B245" s="6" t="s">
        <v>61</v>
      </c>
      <c r="C245" s="27">
        <v>6</v>
      </c>
      <c r="D245" s="7">
        <v>1</v>
      </c>
      <c r="E245" s="8">
        <v>0</v>
      </c>
      <c r="F245" s="2"/>
      <c r="G245" s="11">
        <f>G246+G249</f>
        <v>532700</v>
      </c>
      <c r="H245" s="11">
        <f>H246+H249</f>
        <v>460000</v>
      </c>
      <c r="I245" s="11">
        <f>I246+I249</f>
        <v>1326.32</v>
      </c>
      <c r="J245" s="11">
        <f t="shared" si="39"/>
        <v>0.2489806645391402</v>
      </c>
      <c r="K245" s="11">
        <f t="shared" si="40"/>
        <v>0.28833043478260867</v>
      </c>
    </row>
    <row r="246" spans="2:11" s="39" customFormat="1" ht="94.5" x14ac:dyDescent="0.25">
      <c r="B246" s="6" t="s">
        <v>148</v>
      </c>
      <c r="C246" s="27">
        <v>6</v>
      </c>
      <c r="D246" s="7">
        <v>1</v>
      </c>
      <c r="E246" s="8">
        <v>5604</v>
      </c>
      <c r="F246" s="2"/>
      <c r="G246" s="11">
        <f t="shared" ref="G246:I247" si="43">G247</f>
        <v>460000</v>
      </c>
      <c r="H246" s="11">
        <f t="shared" si="43"/>
        <v>460000</v>
      </c>
      <c r="I246" s="11">
        <f t="shared" si="43"/>
        <v>1326.32</v>
      </c>
      <c r="J246" s="11">
        <f t="shared" si="39"/>
        <v>0.28833043478260867</v>
      </c>
      <c r="K246" s="11">
        <f t="shared" si="40"/>
        <v>0.28833043478260867</v>
      </c>
    </row>
    <row r="247" spans="2:11" s="39" customFormat="1" ht="31.5" x14ac:dyDescent="0.25">
      <c r="B247" s="9" t="s">
        <v>237</v>
      </c>
      <c r="C247" s="27">
        <v>6</v>
      </c>
      <c r="D247" s="7">
        <v>1</v>
      </c>
      <c r="E247" s="8">
        <v>5604</v>
      </c>
      <c r="F247" s="2">
        <v>600</v>
      </c>
      <c r="G247" s="11">
        <f t="shared" si="43"/>
        <v>460000</v>
      </c>
      <c r="H247" s="11">
        <f t="shared" si="43"/>
        <v>460000</v>
      </c>
      <c r="I247" s="11">
        <f t="shared" si="43"/>
        <v>1326.32</v>
      </c>
      <c r="J247" s="11">
        <f t="shared" si="39"/>
        <v>0.28833043478260867</v>
      </c>
      <c r="K247" s="11">
        <f t="shared" si="40"/>
        <v>0.28833043478260867</v>
      </c>
    </row>
    <row r="248" spans="2:11" s="39" customFormat="1" ht="15.75" x14ac:dyDescent="0.25">
      <c r="B248" s="9" t="s">
        <v>238</v>
      </c>
      <c r="C248" s="27">
        <v>6</v>
      </c>
      <c r="D248" s="7">
        <v>1</v>
      </c>
      <c r="E248" s="8">
        <v>5604</v>
      </c>
      <c r="F248" s="2">
        <v>610</v>
      </c>
      <c r="G248" s="11">
        <v>460000</v>
      </c>
      <c r="H248" s="11">
        <v>460000</v>
      </c>
      <c r="I248" s="11">
        <v>1326.32</v>
      </c>
      <c r="J248" s="11">
        <f t="shared" si="39"/>
        <v>0.28833043478260867</v>
      </c>
      <c r="K248" s="11">
        <f t="shared" si="40"/>
        <v>0.28833043478260867</v>
      </c>
    </row>
    <row r="249" spans="2:11" s="39" customFormat="1" ht="94.5" x14ac:dyDescent="0.25">
      <c r="B249" s="6" t="s">
        <v>149</v>
      </c>
      <c r="C249" s="27">
        <v>6</v>
      </c>
      <c r="D249" s="7">
        <v>1</v>
      </c>
      <c r="E249" s="8">
        <v>5683</v>
      </c>
      <c r="F249" s="2"/>
      <c r="G249" s="11">
        <f t="shared" ref="G249:I250" si="44">G250</f>
        <v>72700</v>
      </c>
      <c r="H249" s="11">
        <f t="shared" si="44"/>
        <v>0</v>
      </c>
      <c r="I249" s="11">
        <f t="shared" si="44"/>
        <v>0</v>
      </c>
      <c r="J249" s="11">
        <f t="shared" si="39"/>
        <v>0</v>
      </c>
      <c r="K249" s="11">
        <v>0</v>
      </c>
    </row>
    <row r="250" spans="2:11" s="39" customFormat="1" ht="31.5" x14ac:dyDescent="0.25">
      <c r="B250" s="9" t="s">
        <v>237</v>
      </c>
      <c r="C250" s="27">
        <v>6</v>
      </c>
      <c r="D250" s="7">
        <v>1</v>
      </c>
      <c r="E250" s="8">
        <v>5683</v>
      </c>
      <c r="F250" s="2">
        <v>600</v>
      </c>
      <c r="G250" s="11">
        <f t="shared" si="44"/>
        <v>72700</v>
      </c>
      <c r="H250" s="11">
        <f t="shared" si="44"/>
        <v>0</v>
      </c>
      <c r="I250" s="11">
        <f t="shared" si="44"/>
        <v>0</v>
      </c>
      <c r="J250" s="11">
        <f t="shared" si="39"/>
        <v>0</v>
      </c>
      <c r="K250" s="11">
        <v>0</v>
      </c>
    </row>
    <row r="251" spans="2:11" s="39" customFormat="1" ht="15.75" x14ac:dyDescent="0.25">
      <c r="B251" s="9" t="s">
        <v>239</v>
      </c>
      <c r="C251" s="27">
        <v>6</v>
      </c>
      <c r="D251" s="7">
        <v>1</v>
      </c>
      <c r="E251" s="8">
        <v>5683</v>
      </c>
      <c r="F251" s="2">
        <v>620</v>
      </c>
      <c r="G251" s="11">
        <v>72700</v>
      </c>
      <c r="H251" s="11"/>
      <c r="I251" s="11"/>
      <c r="J251" s="11">
        <f t="shared" si="39"/>
        <v>0</v>
      </c>
      <c r="K251" s="11">
        <v>0</v>
      </c>
    </row>
    <row r="252" spans="2:11" s="39" customFormat="1" ht="78.75" x14ac:dyDescent="0.25">
      <c r="B252" s="6" t="s">
        <v>281</v>
      </c>
      <c r="C252" s="27">
        <v>6</v>
      </c>
      <c r="D252" s="7">
        <v>2</v>
      </c>
      <c r="E252" s="8">
        <v>0</v>
      </c>
      <c r="F252" s="2"/>
      <c r="G252" s="11">
        <f>G253+G256</f>
        <v>5279700</v>
      </c>
      <c r="H252" s="11">
        <f>H253+H256</f>
        <v>5279700</v>
      </c>
      <c r="I252" s="11">
        <f>I253+I256</f>
        <v>1370899.03</v>
      </c>
      <c r="J252" s="11">
        <f t="shared" si="39"/>
        <v>25.965472091217308</v>
      </c>
      <c r="K252" s="11">
        <f t="shared" si="40"/>
        <v>25.965472091217308</v>
      </c>
    </row>
    <row r="253" spans="2:11" s="39" customFormat="1" ht="94.5" x14ac:dyDescent="0.25">
      <c r="B253" s="6" t="s">
        <v>150</v>
      </c>
      <c r="C253" s="27">
        <v>6</v>
      </c>
      <c r="D253" s="7">
        <v>2</v>
      </c>
      <c r="E253" s="8">
        <v>204</v>
      </c>
      <c r="F253" s="2"/>
      <c r="G253" s="11">
        <f t="shared" ref="G253:I254" si="45">G254</f>
        <v>3294400</v>
      </c>
      <c r="H253" s="11">
        <f t="shared" si="45"/>
        <v>3294400</v>
      </c>
      <c r="I253" s="11">
        <f t="shared" si="45"/>
        <v>1235947.78</v>
      </c>
      <c r="J253" s="11">
        <f t="shared" si="39"/>
        <v>37.516627610490531</v>
      </c>
      <c r="K253" s="11">
        <f t="shared" si="40"/>
        <v>37.516627610490531</v>
      </c>
    </row>
    <row r="254" spans="2:11" s="39" customFormat="1" ht="63" x14ac:dyDescent="0.25">
      <c r="B254" s="9" t="s">
        <v>225</v>
      </c>
      <c r="C254" s="27">
        <v>6</v>
      </c>
      <c r="D254" s="7">
        <v>2</v>
      </c>
      <c r="E254" s="8">
        <v>204</v>
      </c>
      <c r="F254" s="2">
        <v>100</v>
      </c>
      <c r="G254" s="11">
        <f t="shared" si="45"/>
        <v>3294400</v>
      </c>
      <c r="H254" s="11">
        <f t="shared" si="45"/>
        <v>3294400</v>
      </c>
      <c r="I254" s="11">
        <f t="shared" si="45"/>
        <v>1235947.78</v>
      </c>
      <c r="J254" s="11">
        <f t="shared" si="39"/>
        <v>37.516627610490531</v>
      </c>
      <c r="K254" s="11">
        <f t="shared" si="40"/>
        <v>37.516627610490531</v>
      </c>
    </row>
    <row r="255" spans="2:11" s="39" customFormat="1" ht="31.5" x14ac:dyDescent="0.25">
      <c r="B255" s="9" t="s">
        <v>49</v>
      </c>
      <c r="C255" s="27">
        <v>6</v>
      </c>
      <c r="D255" s="7">
        <v>2</v>
      </c>
      <c r="E255" s="8">
        <v>204</v>
      </c>
      <c r="F255" s="2">
        <v>120</v>
      </c>
      <c r="G255" s="11">
        <v>3294400</v>
      </c>
      <c r="H255" s="11">
        <v>3294400</v>
      </c>
      <c r="I255" s="11">
        <v>1235947.78</v>
      </c>
      <c r="J255" s="11">
        <f t="shared" si="39"/>
        <v>37.516627610490531</v>
      </c>
      <c r="K255" s="11">
        <f t="shared" si="40"/>
        <v>37.516627610490531</v>
      </c>
    </row>
    <row r="256" spans="2:11" s="39" customFormat="1" ht="110.25" x14ac:dyDescent="0.25">
      <c r="B256" s="6" t="s">
        <v>151</v>
      </c>
      <c r="C256" s="27">
        <v>6</v>
      </c>
      <c r="D256" s="7">
        <v>2</v>
      </c>
      <c r="E256" s="8">
        <v>5513</v>
      </c>
      <c r="F256" s="2"/>
      <c r="G256" s="11">
        <f>G257+G259</f>
        <v>1985300</v>
      </c>
      <c r="H256" s="11">
        <f>H257+H259</f>
        <v>1985300</v>
      </c>
      <c r="I256" s="11">
        <f>I257+I259</f>
        <v>134951.25</v>
      </c>
      <c r="J256" s="11">
        <f t="shared" si="39"/>
        <v>6.7975243036316924</v>
      </c>
      <c r="K256" s="11">
        <f t="shared" si="40"/>
        <v>6.7975243036316924</v>
      </c>
    </row>
    <row r="257" spans="2:11" s="39" customFormat="1" ht="63" x14ac:dyDescent="0.25">
      <c r="B257" s="9" t="s">
        <v>225</v>
      </c>
      <c r="C257" s="27">
        <v>6</v>
      </c>
      <c r="D257" s="7">
        <v>2</v>
      </c>
      <c r="E257" s="8">
        <v>5513</v>
      </c>
      <c r="F257" s="2">
        <v>100</v>
      </c>
      <c r="G257" s="11">
        <f>G258</f>
        <v>1137000</v>
      </c>
      <c r="H257" s="11">
        <f>H258</f>
        <v>1137000</v>
      </c>
      <c r="I257" s="11">
        <f>I258</f>
        <v>108186.59</v>
      </c>
      <c r="J257" s="11">
        <f t="shared" si="39"/>
        <v>9.5150914687774844</v>
      </c>
      <c r="K257" s="11">
        <f t="shared" si="40"/>
        <v>9.5150914687774844</v>
      </c>
    </row>
    <row r="258" spans="2:11" s="39" customFormat="1" ht="31.5" x14ac:dyDescent="0.25">
      <c r="B258" s="9" t="s">
        <v>49</v>
      </c>
      <c r="C258" s="27">
        <v>6</v>
      </c>
      <c r="D258" s="7">
        <v>2</v>
      </c>
      <c r="E258" s="8">
        <v>5513</v>
      </c>
      <c r="F258" s="2">
        <v>120</v>
      </c>
      <c r="G258" s="11">
        <f>1097000+40000</f>
        <v>1137000</v>
      </c>
      <c r="H258" s="11">
        <f>1097000+40000</f>
        <v>1137000</v>
      </c>
      <c r="I258" s="11">
        <v>108186.59</v>
      </c>
      <c r="J258" s="11">
        <f t="shared" si="39"/>
        <v>9.5150914687774844</v>
      </c>
      <c r="K258" s="11">
        <f t="shared" si="40"/>
        <v>9.5150914687774844</v>
      </c>
    </row>
    <row r="259" spans="2:11" s="39" customFormat="1" ht="31.5" x14ac:dyDescent="0.25">
      <c r="B259" s="9" t="s">
        <v>242</v>
      </c>
      <c r="C259" s="27">
        <v>6</v>
      </c>
      <c r="D259" s="7">
        <v>2</v>
      </c>
      <c r="E259" s="8">
        <v>5513</v>
      </c>
      <c r="F259" s="2">
        <v>200</v>
      </c>
      <c r="G259" s="11">
        <f>G260</f>
        <v>848300</v>
      </c>
      <c r="H259" s="11">
        <f>H260</f>
        <v>848300</v>
      </c>
      <c r="I259" s="11">
        <f>I260</f>
        <v>26764.66</v>
      </c>
      <c r="J259" s="11">
        <f t="shared" si="39"/>
        <v>3.1550937168454558</v>
      </c>
      <c r="K259" s="11">
        <f t="shared" si="40"/>
        <v>3.1550937168454558</v>
      </c>
    </row>
    <row r="260" spans="2:11" s="39" customFormat="1" ht="31.5" x14ac:dyDescent="0.25">
      <c r="B260" s="9" t="s">
        <v>243</v>
      </c>
      <c r="C260" s="27">
        <v>6</v>
      </c>
      <c r="D260" s="7">
        <v>2</v>
      </c>
      <c r="E260" s="8">
        <v>5513</v>
      </c>
      <c r="F260" s="2">
        <v>240</v>
      </c>
      <c r="G260" s="11">
        <v>848300</v>
      </c>
      <c r="H260" s="11">
        <v>848300</v>
      </c>
      <c r="I260" s="11">
        <v>26764.66</v>
      </c>
      <c r="J260" s="11">
        <f t="shared" si="39"/>
        <v>3.1550937168454558</v>
      </c>
      <c r="K260" s="11">
        <f t="shared" si="40"/>
        <v>3.1550937168454558</v>
      </c>
    </row>
    <row r="261" spans="2:11" s="39" customFormat="1" ht="63" x14ac:dyDescent="0.25">
      <c r="B261" s="6" t="s">
        <v>14</v>
      </c>
      <c r="C261" s="27">
        <v>7</v>
      </c>
      <c r="D261" s="7">
        <v>0</v>
      </c>
      <c r="E261" s="8">
        <v>0</v>
      </c>
      <c r="F261" s="2"/>
      <c r="G261" s="11">
        <f>G262+G270+G274</f>
        <v>6031400</v>
      </c>
      <c r="H261" s="11">
        <f>H262+H270+H274+H266</f>
        <v>10531400</v>
      </c>
      <c r="I261" s="11">
        <f>I262+I270+I274+I266</f>
        <v>4838279</v>
      </c>
      <c r="J261" s="11">
        <f t="shared" si="39"/>
        <v>80.218174884769709</v>
      </c>
      <c r="K261" s="11">
        <f t="shared" si="40"/>
        <v>45.941460774445943</v>
      </c>
    </row>
    <row r="262" spans="2:11" s="39" customFormat="1" ht="94.5" x14ac:dyDescent="0.25">
      <c r="B262" s="6" t="s">
        <v>224</v>
      </c>
      <c r="C262" s="27">
        <v>7</v>
      </c>
      <c r="D262" s="7">
        <v>1</v>
      </c>
      <c r="E262" s="8">
        <v>0</v>
      </c>
      <c r="F262" s="2"/>
      <c r="G262" s="11">
        <f t="shared" ref="G262:I264" si="46">G263</f>
        <v>5642000</v>
      </c>
      <c r="H262" s="11">
        <f t="shared" si="46"/>
        <v>5642000</v>
      </c>
      <c r="I262" s="11">
        <f t="shared" si="46"/>
        <v>4668379</v>
      </c>
      <c r="J262" s="11">
        <f t="shared" si="39"/>
        <v>82.743335696561502</v>
      </c>
      <c r="K262" s="11">
        <f t="shared" si="40"/>
        <v>82.743335696561502</v>
      </c>
    </row>
    <row r="263" spans="2:11" s="39" customFormat="1" ht="126" x14ac:dyDescent="0.25">
      <c r="B263" s="6" t="s">
        <v>152</v>
      </c>
      <c r="C263" s="27">
        <v>7</v>
      </c>
      <c r="D263" s="7">
        <v>1</v>
      </c>
      <c r="E263" s="8">
        <v>5522</v>
      </c>
      <c r="F263" s="2"/>
      <c r="G263" s="11">
        <f t="shared" si="46"/>
        <v>5642000</v>
      </c>
      <c r="H263" s="11">
        <f t="shared" si="46"/>
        <v>5642000</v>
      </c>
      <c r="I263" s="11">
        <f t="shared" si="46"/>
        <v>4668379</v>
      </c>
      <c r="J263" s="11">
        <f t="shared" si="39"/>
        <v>82.743335696561502</v>
      </c>
      <c r="K263" s="11">
        <f t="shared" si="40"/>
        <v>82.743335696561502</v>
      </c>
    </row>
    <row r="264" spans="2:11" s="39" customFormat="1" ht="15.75" x14ac:dyDescent="0.25">
      <c r="B264" s="9" t="s">
        <v>81</v>
      </c>
      <c r="C264" s="27">
        <v>7</v>
      </c>
      <c r="D264" s="7">
        <v>1</v>
      </c>
      <c r="E264" s="8">
        <v>5522</v>
      </c>
      <c r="F264" s="2">
        <v>800</v>
      </c>
      <c r="G264" s="11">
        <f t="shared" si="46"/>
        <v>5642000</v>
      </c>
      <c r="H264" s="11">
        <f t="shared" si="46"/>
        <v>5642000</v>
      </c>
      <c r="I264" s="11">
        <f t="shared" si="46"/>
        <v>4668379</v>
      </c>
      <c r="J264" s="11">
        <f t="shared" si="39"/>
        <v>82.743335696561502</v>
      </c>
      <c r="K264" s="11">
        <f t="shared" si="40"/>
        <v>82.743335696561502</v>
      </c>
    </row>
    <row r="265" spans="2:11" s="39" customFormat="1" ht="47.25" x14ac:dyDescent="0.25">
      <c r="B265" s="9" t="s">
        <v>102</v>
      </c>
      <c r="C265" s="27">
        <v>7</v>
      </c>
      <c r="D265" s="7">
        <v>1</v>
      </c>
      <c r="E265" s="8">
        <v>5522</v>
      </c>
      <c r="F265" s="1">
        <v>810</v>
      </c>
      <c r="G265" s="11">
        <v>5642000</v>
      </c>
      <c r="H265" s="11">
        <v>5642000</v>
      </c>
      <c r="I265" s="11">
        <v>4668379</v>
      </c>
      <c r="J265" s="11">
        <f t="shared" si="39"/>
        <v>82.743335696561502</v>
      </c>
      <c r="K265" s="11">
        <f t="shared" si="40"/>
        <v>82.743335696561502</v>
      </c>
    </row>
    <row r="266" spans="2:11" s="39" customFormat="1" ht="78.75" x14ac:dyDescent="0.25">
      <c r="B266" s="9" t="s">
        <v>165</v>
      </c>
      <c r="C266" s="27">
        <v>7</v>
      </c>
      <c r="D266" s="7">
        <v>2</v>
      </c>
      <c r="E266" s="8">
        <v>0</v>
      </c>
      <c r="F266" s="1"/>
      <c r="G266" s="11"/>
      <c r="H266" s="11">
        <f>H267</f>
        <v>4500000</v>
      </c>
      <c r="I266" s="11"/>
      <c r="J266" s="11">
        <v>0</v>
      </c>
      <c r="K266" s="11">
        <f t="shared" si="40"/>
        <v>0</v>
      </c>
    </row>
    <row r="267" spans="2:11" s="39" customFormat="1" ht="94.5" x14ac:dyDescent="0.25">
      <c r="B267" s="9" t="s">
        <v>166</v>
      </c>
      <c r="C267" s="27">
        <v>7</v>
      </c>
      <c r="D267" s="7">
        <v>2</v>
      </c>
      <c r="E267" s="8">
        <v>5525</v>
      </c>
      <c r="F267" s="1"/>
      <c r="G267" s="11"/>
      <c r="H267" s="11">
        <f>H268</f>
        <v>4500000</v>
      </c>
      <c r="I267" s="11"/>
      <c r="J267" s="11">
        <v>0</v>
      </c>
      <c r="K267" s="11">
        <f t="shared" si="40"/>
        <v>0</v>
      </c>
    </row>
    <row r="268" spans="2:11" s="39" customFormat="1" ht="15.75" x14ac:dyDescent="0.25">
      <c r="B268" s="9" t="s">
        <v>81</v>
      </c>
      <c r="C268" s="27">
        <v>7</v>
      </c>
      <c r="D268" s="7">
        <v>2</v>
      </c>
      <c r="E268" s="8">
        <v>5525</v>
      </c>
      <c r="F268" s="1">
        <v>800</v>
      </c>
      <c r="G268" s="11"/>
      <c r="H268" s="11">
        <f>H269</f>
        <v>4500000</v>
      </c>
      <c r="I268" s="11"/>
      <c r="J268" s="11">
        <v>0</v>
      </c>
      <c r="K268" s="11">
        <f t="shared" si="40"/>
        <v>0</v>
      </c>
    </row>
    <row r="269" spans="2:11" s="39" customFormat="1" ht="47.25" x14ac:dyDescent="0.25">
      <c r="B269" s="9" t="s">
        <v>102</v>
      </c>
      <c r="C269" s="27">
        <v>7</v>
      </c>
      <c r="D269" s="7">
        <v>2</v>
      </c>
      <c r="E269" s="8">
        <v>5525</v>
      </c>
      <c r="F269" s="1">
        <v>810</v>
      </c>
      <c r="G269" s="11"/>
      <c r="H269" s="11">
        <v>4500000</v>
      </c>
      <c r="I269" s="11"/>
      <c r="J269" s="11">
        <v>0</v>
      </c>
      <c r="K269" s="11">
        <f t="shared" si="40"/>
        <v>0</v>
      </c>
    </row>
    <row r="270" spans="2:11" s="39" customFormat="1" ht="110.25" x14ac:dyDescent="0.25">
      <c r="B270" s="6" t="s">
        <v>67</v>
      </c>
      <c r="C270" s="27">
        <v>7</v>
      </c>
      <c r="D270" s="7">
        <v>4</v>
      </c>
      <c r="E270" s="8">
        <v>0</v>
      </c>
      <c r="F270" s="2"/>
      <c r="G270" s="11">
        <f>G271</f>
        <v>240400</v>
      </c>
      <c r="H270" s="11">
        <f>H271</f>
        <v>240400</v>
      </c>
      <c r="I270" s="11">
        <f>I271</f>
        <v>169900</v>
      </c>
      <c r="J270" s="11">
        <f t="shared" si="39"/>
        <v>70.673876871880196</v>
      </c>
      <c r="K270" s="11">
        <f t="shared" si="40"/>
        <v>70.673876871880196</v>
      </c>
    </row>
    <row r="271" spans="2:11" s="39" customFormat="1" ht="157.5" x14ac:dyDescent="0.25">
      <c r="B271" s="6" t="s">
        <v>153</v>
      </c>
      <c r="C271" s="27">
        <v>7</v>
      </c>
      <c r="D271" s="7">
        <v>4</v>
      </c>
      <c r="E271" s="8">
        <v>5528</v>
      </c>
      <c r="F271" s="2"/>
      <c r="G271" s="11">
        <f t="shared" ref="G271:I272" si="47">G272</f>
        <v>240400</v>
      </c>
      <c r="H271" s="11">
        <f t="shared" si="47"/>
        <v>240400</v>
      </c>
      <c r="I271" s="11">
        <f t="shared" si="47"/>
        <v>169900</v>
      </c>
      <c r="J271" s="11">
        <f t="shared" si="39"/>
        <v>70.673876871880196</v>
      </c>
      <c r="K271" s="11">
        <f t="shared" si="40"/>
        <v>70.673876871880196</v>
      </c>
    </row>
    <row r="272" spans="2:11" s="39" customFormat="1" ht="31.5" x14ac:dyDescent="0.25">
      <c r="B272" s="9" t="s">
        <v>242</v>
      </c>
      <c r="C272" s="27">
        <v>7</v>
      </c>
      <c r="D272" s="7">
        <v>4</v>
      </c>
      <c r="E272" s="8">
        <v>5528</v>
      </c>
      <c r="F272" s="2">
        <v>200</v>
      </c>
      <c r="G272" s="11">
        <f t="shared" si="47"/>
        <v>240400</v>
      </c>
      <c r="H272" s="11">
        <f t="shared" si="47"/>
        <v>240400</v>
      </c>
      <c r="I272" s="11">
        <f t="shared" si="47"/>
        <v>169900</v>
      </c>
      <c r="J272" s="11">
        <f t="shared" si="39"/>
        <v>70.673876871880196</v>
      </c>
      <c r="K272" s="11">
        <f t="shared" si="40"/>
        <v>70.673876871880196</v>
      </c>
    </row>
    <row r="273" spans="2:11" s="39" customFormat="1" ht="31.5" x14ac:dyDescent="0.25">
      <c r="B273" s="9" t="s">
        <v>243</v>
      </c>
      <c r="C273" s="27">
        <v>7</v>
      </c>
      <c r="D273" s="7">
        <v>4</v>
      </c>
      <c r="E273" s="8">
        <v>5528</v>
      </c>
      <c r="F273" s="2">
        <v>240</v>
      </c>
      <c r="G273" s="11">
        <v>240400</v>
      </c>
      <c r="H273" s="11">
        <v>240400</v>
      </c>
      <c r="I273" s="11">
        <v>169900</v>
      </c>
      <c r="J273" s="11">
        <f t="shared" si="39"/>
        <v>70.673876871880196</v>
      </c>
      <c r="K273" s="11">
        <f t="shared" si="40"/>
        <v>70.673876871880196</v>
      </c>
    </row>
    <row r="274" spans="2:11" s="39" customFormat="1" ht="78.75" x14ac:dyDescent="0.25">
      <c r="B274" s="6" t="s">
        <v>70</v>
      </c>
      <c r="C274" s="27">
        <v>7</v>
      </c>
      <c r="D274" s="7">
        <v>5</v>
      </c>
      <c r="E274" s="8">
        <v>0</v>
      </c>
      <c r="F274" s="2"/>
      <c r="G274" s="11">
        <f t="shared" ref="G274:I276" si="48">G275</f>
        <v>149000</v>
      </c>
      <c r="H274" s="11">
        <f t="shared" si="48"/>
        <v>149000</v>
      </c>
      <c r="I274" s="11">
        <f t="shared" si="48"/>
        <v>0</v>
      </c>
      <c r="J274" s="11">
        <f t="shared" si="39"/>
        <v>0</v>
      </c>
      <c r="K274" s="11">
        <f t="shared" si="40"/>
        <v>0</v>
      </c>
    </row>
    <row r="275" spans="2:11" s="39" customFormat="1" ht="94.5" x14ac:dyDescent="0.25">
      <c r="B275" s="6" t="s">
        <v>71</v>
      </c>
      <c r="C275" s="27">
        <v>7</v>
      </c>
      <c r="D275" s="7">
        <v>5</v>
      </c>
      <c r="E275" s="8">
        <v>9999</v>
      </c>
      <c r="F275" s="2"/>
      <c r="G275" s="11">
        <f t="shared" si="48"/>
        <v>149000</v>
      </c>
      <c r="H275" s="11">
        <f t="shared" si="48"/>
        <v>149000</v>
      </c>
      <c r="I275" s="11">
        <f t="shared" si="48"/>
        <v>0</v>
      </c>
      <c r="J275" s="11">
        <f t="shared" si="39"/>
        <v>0</v>
      </c>
      <c r="K275" s="11">
        <f t="shared" si="40"/>
        <v>0</v>
      </c>
    </row>
    <row r="276" spans="2:11" s="39" customFormat="1" ht="31.5" x14ac:dyDescent="0.25">
      <c r="B276" s="9" t="s">
        <v>242</v>
      </c>
      <c r="C276" s="27">
        <v>7</v>
      </c>
      <c r="D276" s="7">
        <v>5</v>
      </c>
      <c r="E276" s="8">
        <v>9999</v>
      </c>
      <c r="F276" s="2">
        <v>200</v>
      </c>
      <c r="G276" s="11">
        <f t="shared" si="48"/>
        <v>149000</v>
      </c>
      <c r="H276" s="11">
        <f t="shared" si="48"/>
        <v>149000</v>
      </c>
      <c r="I276" s="11">
        <f t="shared" si="48"/>
        <v>0</v>
      </c>
      <c r="J276" s="11">
        <f t="shared" si="39"/>
        <v>0</v>
      </c>
      <c r="K276" s="11">
        <f t="shared" si="40"/>
        <v>0</v>
      </c>
    </row>
    <row r="277" spans="2:11" s="39" customFormat="1" ht="31.5" x14ac:dyDescent="0.25">
      <c r="B277" s="9" t="s">
        <v>243</v>
      </c>
      <c r="C277" s="27">
        <v>7</v>
      </c>
      <c r="D277" s="7">
        <v>5</v>
      </c>
      <c r="E277" s="8">
        <v>9999</v>
      </c>
      <c r="F277" s="2">
        <v>240</v>
      </c>
      <c r="G277" s="11">
        <v>149000</v>
      </c>
      <c r="H277" s="11">
        <v>149000</v>
      </c>
      <c r="I277" s="11"/>
      <c r="J277" s="11">
        <f t="shared" si="39"/>
        <v>0</v>
      </c>
      <c r="K277" s="11">
        <f t="shared" si="40"/>
        <v>0</v>
      </c>
    </row>
    <row r="278" spans="2:11" s="39" customFormat="1" ht="47.25" x14ac:dyDescent="0.25">
      <c r="B278" s="9" t="s">
        <v>72</v>
      </c>
      <c r="C278" s="27">
        <v>8</v>
      </c>
      <c r="D278" s="7">
        <v>0</v>
      </c>
      <c r="E278" s="8">
        <v>0</v>
      </c>
      <c r="F278" s="1"/>
      <c r="G278" s="11">
        <f>G279+G283+G309+G328</f>
        <v>118737894.59</v>
      </c>
      <c r="H278" s="11">
        <f>H279+H283+H309+H328</f>
        <v>124548727.31999999</v>
      </c>
      <c r="I278" s="11">
        <f>I279+I283+I309+I328</f>
        <v>56261977.950000003</v>
      </c>
      <c r="J278" s="11">
        <f t="shared" si="39"/>
        <v>47.383338018811678</v>
      </c>
      <c r="K278" s="11">
        <f t="shared" si="40"/>
        <v>45.172663872708618</v>
      </c>
    </row>
    <row r="279" spans="2:11" s="39" customFormat="1" ht="78.75" x14ac:dyDescent="0.25">
      <c r="B279" s="6" t="s">
        <v>73</v>
      </c>
      <c r="C279" s="27">
        <v>8</v>
      </c>
      <c r="D279" s="7">
        <v>1</v>
      </c>
      <c r="E279" s="8">
        <v>0</v>
      </c>
      <c r="F279" s="2"/>
      <c r="G279" s="11">
        <f>G280</f>
        <v>1250000</v>
      </c>
      <c r="H279" s="11">
        <f>H280</f>
        <v>1250000</v>
      </c>
      <c r="I279" s="11">
        <f>I280</f>
        <v>0</v>
      </c>
      <c r="J279" s="11">
        <f t="shared" si="39"/>
        <v>0</v>
      </c>
      <c r="K279" s="11">
        <f t="shared" si="40"/>
        <v>0</v>
      </c>
    </row>
    <row r="280" spans="2:11" s="39" customFormat="1" ht="94.5" x14ac:dyDescent="0.25">
      <c r="B280" s="6" t="s">
        <v>74</v>
      </c>
      <c r="C280" s="27">
        <v>8</v>
      </c>
      <c r="D280" s="7">
        <v>1</v>
      </c>
      <c r="E280" s="8">
        <v>9999</v>
      </c>
      <c r="F280" s="2"/>
      <c r="G280" s="11">
        <f t="shared" ref="G280:I281" si="49">G281</f>
        <v>1250000</v>
      </c>
      <c r="H280" s="11">
        <f t="shared" si="49"/>
        <v>1250000</v>
      </c>
      <c r="I280" s="11">
        <f t="shared" si="49"/>
        <v>0</v>
      </c>
      <c r="J280" s="11">
        <f t="shared" si="39"/>
        <v>0</v>
      </c>
      <c r="K280" s="11">
        <f t="shared" si="40"/>
        <v>0</v>
      </c>
    </row>
    <row r="281" spans="2:11" s="39" customFormat="1" ht="31.5" x14ac:dyDescent="0.25">
      <c r="B281" s="9" t="s">
        <v>242</v>
      </c>
      <c r="C281" s="27">
        <v>8</v>
      </c>
      <c r="D281" s="7">
        <v>1</v>
      </c>
      <c r="E281" s="8">
        <v>9999</v>
      </c>
      <c r="F281" s="2">
        <v>200</v>
      </c>
      <c r="G281" s="11">
        <f t="shared" si="49"/>
        <v>1250000</v>
      </c>
      <c r="H281" s="11">
        <f t="shared" si="49"/>
        <v>1250000</v>
      </c>
      <c r="I281" s="11">
        <f t="shared" si="49"/>
        <v>0</v>
      </c>
      <c r="J281" s="11">
        <f t="shared" si="39"/>
        <v>0</v>
      </c>
      <c r="K281" s="11">
        <f t="shared" si="40"/>
        <v>0</v>
      </c>
    </row>
    <row r="282" spans="2:11" s="39" customFormat="1" ht="31.5" x14ac:dyDescent="0.25">
      <c r="B282" s="9" t="s">
        <v>243</v>
      </c>
      <c r="C282" s="27">
        <v>8</v>
      </c>
      <c r="D282" s="7">
        <v>1</v>
      </c>
      <c r="E282" s="8">
        <v>9999</v>
      </c>
      <c r="F282" s="2">
        <v>240</v>
      </c>
      <c r="G282" s="11">
        <v>1250000</v>
      </c>
      <c r="H282" s="11">
        <v>1250000</v>
      </c>
      <c r="I282" s="11"/>
      <c r="J282" s="11">
        <f t="shared" si="39"/>
        <v>0</v>
      </c>
      <c r="K282" s="11">
        <f t="shared" si="40"/>
        <v>0</v>
      </c>
    </row>
    <row r="283" spans="2:11" s="39" customFormat="1" ht="63" x14ac:dyDescent="0.25">
      <c r="B283" s="6" t="s">
        <v>75</v>
      </c>
      <c r="C283" s="27">
        <v>8</v>
      </c>
      <c r="D283" s="7">
        <v>2</v>
      </c>
      <c r="E283" s="8">
        <v>0</v>
      </c>
      <c r="F283" s="2"/>
      <c r="G283" s="11">
        <f>G287+G293+G290+G296+G306+G284+G299</f>
        <v>88464394.590000004</v>
      </c>
      <c r="H283" s="11">
        <f>H287+H293+H290+H296+H306+H284+H299</f>
        <v>94275227.319999993</v>
      </c>
      <c r="I283" s="11">
        <f>I287+I293+I290+I296+I306+I284+I299</f>
        <v>40653281.330000006</v>
      </c>
      <c r="J283" s="11">
        <f t="shared" si="39"/>
        <v>45.954399528096069</v>
      </c>
      <c r="K283" s="11">
        <f t="shared" si="40"/>
        <v>43.121912813861364</v>
      </c>
    </row>
    <row r="284" spans="2:11" s="39" customFormat="1" ht="94.5" x14ac:dyDescent="0.25">
      <c r="B284" s="6" t="s">
        <v>167</v>
      </c>
      <c r="C284" s="27">
        <v>8</v>
      </c>
      <c r="D284" s="7">
        <v>2</v>
      </c>
      <c r="E284" s="8">
        <v>3203</v>
      </c>
      <c r="F284" s="2"/>
      <c r="G284" s="11"/>
      <c r="H284" s="11">
        <f>H285</f>
        <v>2691266.55</v>
      </c>
      <c r="I284" s="11">
        <f>I285</f>
        <v>946422</v>
      </c>
      <c r="J284" s="11">
        <v>0</v>
      </c>
      <c r="K284" s="11">
        <f t="shared" si="40"/>
        <v>35.166416347722972</v>
      </c>
    </row>
    <row r="285" spans="2:11" s="39" customFormat="1" ht="15.75" x14ac:dyDescent="0.25">
      <c r="B285" s="6" t="s">
        <v>178</v>
      </c>
      <c r="C285" s="27">
        <v>8</v>
      </c>
      <c r="D285" s="7">
        <v>2</v>
      </c>
      <c r="E285" s="8">
        <v>3203</v>
      </c>
      <c r="F285" s="2">
        <v>300</v>
      </c>
      <c r="G285" s="11"/>
      <c r="H285" s="11">
        <f>H286</f>
        <v>2691266.55</v>
      </c>
      <c r="I285" s="11">
        <f>I286</f>
        <v>946422</v>
      </c>
      <c r="J285" s="11">
        <v>0</v>
      </c>
      <c r="K285" s="11">
        <f t="shared" si="40"/>
        <v>35.166416347722972</v>
      </c>
    </row>
    <row r="286" spans="2:11" s="39" customFormat="1" ht="31.5" x14ac:dyDescent="0.25">
      <c r="B286" s="6" t="s">
        <v>99</v>
      </c>
      <c r="C286" s="27">
        <v>8</v>
      </c>
      <c r="D286" s="7">
        <v>2</v>
      </c>
      <c r="E286" s="8">
        <v>3203</v>
      </c>
      <c r="F286" s="2">
        <v>320</v>
      </c>
      <c r="G286" s="11"/>
      <c r="H286" s="11">
        <v>2691266.55</v>
      </c>
      <c r="I286" s="11">
        <v>946422</v>
      </c>
      <c r="J286" s="11">
        <v>0</v>
      </c>
      <c r="K286" s="11">
        <f t="shared" si="40"/>
        <v>35.166416347722972</v>
      </c>
    </row>
    <row r="287" spans="2:11" s="39" customFormat="1" ht="94.5" x14ac:dyDescent="0.25">
      <c r="B287" s="6" t="s">
        <v>262</v>
      </c>
      <c r="C287" s="27">
        <v>8</v>
      </c>
      <c r="D287" s="7">
        <v>2</v>
      </c>
      <c r="E287" s="8">
        <v>4207</v>
      </c>
      <c r="F287" s="2"/>
      <c r="G287" s="11">
        <f t="shared" ref="G287:I288" si="50">G288</f>
        <v>187500</v>
      </c>
      <c r="H287" s="11">
        <f t="shared" si="50"/>
        <v>187500</v>
      </c>
      <c r="I287" s="11">
        <f t="shared" si="50"/>
        <v>0</v>
      </c>
      <c r="J287" s="11">
        <f t="shared" si="39"/>
        <v>0</v>
      </c>
      <c r="K287" s="11">
        <f t="shared" si="40"/>
        <v>0</v>
      </c>
    </row>
    <row r="288" spans="2:11" s="39" customFormat="1" ht="31.5" x14ac:dyDescent="0.25">
      <c r="B288" s="9" t="s">
        <v>53</v>
      </c>
      <c r="C288" s="27">
        <v>8</v>
      </c>
      <c r="D288" s="7">
        <v>2</v>
      </c>
      <c r="E288" s="8">
        <v>4207</v>
      </c>
      <c r="F288" s="2">
        <v>400</v>
      </c>
      <c r="G288" s="11">
        <f t="shared" si="50"/>
        <v>187500</v>
      </c>
      <c r="H288" s="11">
        <f t="shared" si="50"/>
        <v>187500</v>
      </c>
      <c r="I288" s="11">
        <f t="shared" si="50"/>
        <v>0</v>
      </c>
      <c r="J288" s="11">
        <f t="shared" si="39"/>
        <v>0</v>
      </c>
      <c r="K288" s="11">
        <f t="shared" si="40"/>
        <v>0</v>
      </c>
    </row>
    <row r="289" spans="2:11" s="39" customFormat="1" ht="15.75" x14ac:dyDescent="0.25">
      <c r="B289" s="9" t="s">
        <v>54</v>
      </c>
      <c r="C289" s="27">
        <v>8</v>
      </c>
      <c r="D289" s="7">
        <v>2</v>
      </c>
      <c r="E289" s="8">
        <v>4207</v>
      </c>
      <c r="F289" s="2">
        <v>410</v>
      </c>
      <c r="G289" s="11">
        <v>187500</v>
      </c>
      <c r="H289" s="11">
        <v>187500</v>
      </c>
      <c r="I289" s="11"/>
      <c r="J289" s="11">
        <f t="shared" si="39"/>
        <v>0</v>
      </c>
      <c r="K289" s="11">
        <f t="shared" si="40"/>
        <v>0</v>
      </c>
    </row>
    <row r="290" spans="2:11" s="39" customFormat="1" ht="94.5" x14ac:dyDescent="0.25">
      <c r="B290" s="9" t="s">
        <v>260</v>
      </c>
      <c r="C290" s="27">
        <v>8</v>
      </c>
      <c r="D290" s="7">
        <v>2</v>
      </c>
      <c r="E290" s="8">
        <v>4401</v>
      </c>
      <c r="F290" s="2"/>
      <c r="G290" s="11">
        <f t="shared" ref="G290:I291" si="51">G291</f>
        <v>2798600</v>
      </c>
      <c r="H290" s="11">
        <f t="shared" si="51"/>
        <v>5918166.1799999997</v>
      </c>
      <c r="I290" s="11">
        <f t="shared" si="51"/>
        <v>3118906.14</v>
      </c>
      <c r="J290" s="11">
        <f t="shared" si="39"/>
        <v>111.44522761380691</v>
      </c>
      <c r="K290" s="11">
        <f t="shared" si="40"/>
        <v>52.700550223481571</v>
      </c>
    </row>
    <row r="291" spans="2:11" s="39" customFormat="1" ht="31.5" x14ac:dyDescent="0.25">
      <c r="B291" s="9" t="s">
        <v>53</v>
      </c>
      <c r="C291" s="27">
        <v>8</v>
      </c>
      <c r="D291" s="7">
        <v>2</v>
      </c>
      <c r="E291" s="8">
        <v>4401</v>
      </c>
      <c r="F291" s="2">
        <v>400</v>
      </c>
      <c r="G291" s="11">
        <f t="shared" si="51"/>
        <v>2798600</v>
      </c>
      <c r="H291" s="11">
        <f t="shared" si="51"/>
        <v>5918166.1799999997</v>
      </c>
      <c r="I291" s="11">
        <f t="shared" si="51"/>
        <v>3118906.14</v>
      </c>
      <c r="J291" s="11">
        <f t="shared" si="39"/>
        <v>111.44522761380691</v>
      </c>
      <c r="K291" s="11">
        <f t="shared" si="40"/>
        <v>52.700550223481571</v>
      </c>
    </row>
    <row r="292" spans="2:11" s="39" customFormat="1" ht="15.75" x14ac:dyDescent="0.25">
      <c r="B292" s="9" t="s">
        <v>54</v>
      </c>
      <c r="C292" s="27">
        <v>8</v>
      </c>
      <c r="D292" s="7">
        <v>2</v>
      </c>
      <c r="E292" s="8">
        <v>4401</v>
      </c>
      <c r="F292" s="2">
        <v>410</v>
      </c>
      <c r="G292" s="11">
        <v>2798600</v>
      </c>
      <c r="H292" s="11">
        <v>5918166.1799999997</v>
      </c>
      <c r="I292" s="11">
        <v>3118906.14</v>
      </c>
      <c r="J292" s="11">
        <f t="shared" si="39"/>
        <v>111.44522761380691</v>
      </c>
      <c r="K292" s="11">
        <f t="shared" si="40"/>
        <v>52.700550223481571</v>
      </c>
    </row>
    <row r="293" spans="2:11" s="39" customFormat="1" ht="126" x14ac:dyDescent="0.25">
      <c r="B293" s="6" t="s">
        <v>199</v>
      </c>
      <c r="C293" s="27">
        <v>8</v>
      </c>
      <c r="D293" s="7">
        <v>2</v>
      </c>
      <c r="E293" s="8">
        <v>5404</v>
      </c>
      <c r="F293" s="2"/>
      <c r="G293" s="11">
        <f t="shared" ref="G293:I294" si="52">G294</f>
        <v>28380395.68</v>
      </c>
      <c r="H293" s="11">
        <f t="shared" si="52"/>
        <v>28380395.68</v>
      </c>
      <c r="I293" s="11">
        <f t="shared" si="52"/>
        <v>1506095.68</v>
      </c>
      <c r="J293" s="11">
        <f t="shared" ref="J293:J356" si="53">I293/G293*100</f>
        <v>5.3068170612623398</v>
      </c>
      <c r="K293" s="11">
        <f t="shared" ref="K293:K356" si="54">I293/H293*100</f>
        <v>5.3068170612623398</v>
      </c>
    </row>
    <row r="294" spans="2:11" s="39" customFormat="1" ht="31.5" x14ac:dyDescent="0.25">
      <c r="B294" s="9" t="s">
        <v>53</v>
      </c>
      <c r="C294" s="27">
        <v>8</v>
      </c>
      <c r="D294" s="7">
        <v>2</v>
      </c>
      <c r="E294" s="8">
        <v>5404</v>
      </c>
      <c r="F294" s="2">
        <v>400</v>
      </c>
      <c r="G294" s="11">
        <f t="shared" si="52"/>
        <v>28380395.68</v>
      </c>
      <c r="H294" s="11">
        <f t="shared" si="52"/>
        <v>28380395.68</v>
      </c>
      <c r="I294" s="11">
        <f t="shared" si="52"/>
        <v>1506095.68</v>
      </c>
      <c r="J294" s="11">
        <f t="shared" si="53"/>
        <v>5.3068170612623398</v>
      </c>
      <c r="K294" s="11">
        <f t="shared" si="54"/>
        <v>5.3068170612623398</v>
      </c>
    </row>
    <row r="295" spans="2:11" s="39" customFormat="1" ht="15.75" x14ac:dyDescent="0.25">
      <c r="B295" s="9" t="s">
        <v>54</v>
      </c>
      <c r="C295" s="27">
        <v>8</v>
      </c>
      <c r="D295" s="7">
        <v>2</v>
      </c>
      <c r="E295" s="8">
        <v>5404</v>
      </c>
      <c r="F295" s="2">
        <v>410</v>
      </c>
      <c r="G295" s="11">
        <v>28380395.68</v>
      </c>
      <c r="H295" s="11">
        <f>26693395.68+1687000</f>
        <v>28380395.68</v>
      </c>
      <c r="I295" s="11">
        <v>1506095.68</v>
      </c>
      <c r="J295" s="11">
        <f t="shared" si="53"/>
        <v>5.3068170612623398</v>
      </c>
      <c r="K295" s="11">
        <f t="shared" si="54"/>
        <v>5.3068170612623398</v>
      </c>
    </row>
    <row r="296" spans="2:11" s="39" customFormat="1" ht="126" x14ac:dyDescent="0.25">
      <c r="B296" s="9" t="s">
        <v>200</v>
      </c>
      <c r="C296" s="27">
        <v>8</v>
      </c>
      <c r="D296" s="7">
        <v>2</v>
      </c>
      <c r="E296" s="8">
        <v>5431</v>
      </c>
      <c r="F296" s="2"/>
      <c r="G296" s="11">
        <f t="shared" ref="G296:I297" si="55">G297</f>
        <v>1178200</v>
      </c>
      <c r="H296" s="11">
        <f t="shared" si="55"/>
        <v>1178200</v>
      </c>
      <c r="I296" s="11">
        <f t="shared" si="55"/>
        <v>0</v>
      </c>
      <c r="J296" s="11">
        <f t="shared" si="53"/>
        <v>0</v>
      </c>
      <c r="K296" s="11">
        <f t="shared" si="54"/>
        <v>0</v>
      </c>
    </row>
    <row r="297" spans="2:11" s="39" customFormat="1" ht="31.5" x14ac:dyDescent="0.25">
      <c r="B297" s="9" t="s">
        <v>242</v>
      </c>
      <c r="C297" s="27">
        <v>8</v>
      </c>
      <c r="D297" s="7">
        <v>2</v>
      </c>
      <c r="E297" s="8">
        <v>5431</v>
      </c>
      <c r="F297" s="2">
        <v>200</v>
      </c>
      <c r="G297" s="11">
        <f t="shared" si="55"/>
        <v>1178200</v>
      </c>
      <c r="H297" s="11">
        <f t="shared" si="55"/>
        <v>1178200</v>
      </c>
      <c r="I297" s="11">
        <f t="shared" si="55"/>
        <v>0</v>
      </c>
      <c r="J297" s="11">
        <f t="shared" si="53"/>
        <v>0</v>
      </c>
      <c r="K297" s="11">
        <f t="shared" si="54"/>
        <v>0</v>
      </c>
    </row>
    <row r="298" spans="2:11" s="39" customFormat="1" ht="31.5" x14ac:dyDescent="0.25">
      <c r="B298" s="9" t="s">
        <v>243</v>
      </c>
      <c r="C298" s="27">
        <v>8</v>
      </c>
      <c r="D298" s="7">
        <v>2</v>
      </c>
      <c r="E298" s="8">
        <v>5431</v>
      </c>
      <c r="F298" s="2">
        <v>240</v>
      </c>
      <c r="G298" s="11">
        <v>1178200</v>
      </c>
      <c r="H298" s="11">
        <v>1178200</v>
      </c>
      <c r="I298" s="11"/>
      <c r="J298" s="11">
        <f t="shared" si="53"/>
        <v>0</v>
      </c>
      <c r="K298" s="11">
        <f t="shared" si="54"/>
        <v>0</v>
      </c>
    </row>
    <row r="299" spans="2:11" s="39" customFormat="1" ht="141.75" x14ac:dyDescent="0.25">
      <c r="B299" s="9" t="s">
        <v>168</v>
      </c>
      <c r="C299" s="27">
        <v>8</v>
      </c>
      <c r="D299" s="7">
        <v>2</v>
      </c>
      <c r="E299" s="8">
        <v>5445</v>
      </c>
      <c r="F299" s="2"/>
      <c r="G299" s="11">
        <f>G302+G304+G300</f>
        <v>50791398.909999996</v>
      </c>
      <c r="H299" s="11">
        <f t="shared" ref="H299:I299" si="56">H302+H304+H300</f>
        <v>50791398.909999996</v>
      </c>
      <c r="I299" s="11">
        <f t="shared" si="56"/>
        <v>35081857.510000005</v>
      </c>
      <c r="J299" s="11">
        <f t="shared" si="53"/>
        <v>69.070469140185381</v>
      </c>
      <c r="K299" s="11">
        <f t="shared" si="54"/>
        <v>69.070469140185381</v>
      </c>
    </row>
    <row r="300" spans="2:11" s="39" customFormat="1" ht="31.5" x14ac:dyDescent="0.25">
      <c r="B300" s="9" t="s">
        <v>242</v>
      </c>
      <c r="C300" s="86">
        <v>8</v>
      </c>
      <c r="D300" s="87">
        <v>2</v>
      </c>
      <c r="E300" s="88">
        <v>5445</v>
      </c>
      <c r="F300" s="89">
        <v>200</v>
      </c>
      <c r="G300" s="11">
        <f>G301</f>
        <v>26570000</v>
      </c>
      <c r="H300" s="11">
        <f t="shared" ref="H300:I300" si="57">H301</f>
        <v>0</v>
      </c>
      <c r="I300" s="11">
        <f t="shared" si="57"/>
        <v>0</v>
      </c>
      <c r="J300" s="11">
        <f t="shared" si="53"/>
        <v>0</v>
      </c>
      <c r="K300" s="11">
        <v>0</v>
      </c>
    </row>
    <row r="301" spans="2:11" s="39" customFormat="1" ht="31.5" x14ac:dyDescent="0.25">
      <c r="B301" s="90" t="s">
        <v>243</v>
      </c>
      <c r="C301" s="86">
        <v>8</v>
      </c>
      <c r="D301" s="87">
        <v>2</v>
      </c>
      <c r="E301" s="88">
        <v>5445</v>
      </c>
      <c r="F301" s="89">
        <v>240</v>
      </c>
      <c r="G301" s="11">
        <v>26570000</v>
      </c>
      <c r="H301" s="11"/>
      <c r="I301" s="11"/>
      <c r="J301" s="11">
        <f t="shared" si="53"/>
        <v>0</v>
      </c>
      <c r="K301" s="11">
        <v>0</v>
      </c>
    </row>
    <row r="302" spans="2:11" s="39" customFormat="1" ht="15.75" x14ac:dyDescent="0.25">
      <c r="B302" s="6" t="s">
        <v>178</v>
      </c>
      <c r="C302" s="27">
        <v>8</v>
      </c>
      <c r="D302" s="7">
        <v>2</v>
      </c>
      <c r="E302" s="8">
        <v>5445</v>
      </c>
      <c r="F302" s="2">
        <v>300</v>
      </c>
      <c r="G302" s="11">
        <f>G303</f>
        <v>24221398.91</v>
      </c>
      <c r="H302" s="11">
        <f>H303</f>
        <v>24221398.91</v>
      </c>
      <c r="I302" s="11">
        <f>I303</f>
        <v>8517798</v>
      </c>
      <c r="J302" s="11">
        <f t="shared" si="53"/>
        <v>35.166416405797925</v>
      </c>
      <c r="K302" s="11">
        <f t="shared" si="54"/>
        <v>35.166416405797925</v>
      </c>
    </row>
    <row r="303" spans="2:11" s="39" customFormat="1" ht="31.5" x14ac:dyDescent="0.25">
      <c r="B303" s="6" t="s">
        <v>99</v>
      </c>
      <c r="C303" s="27">
        <v>8</v>
      </c>
      <c r="D303" s="7">
        <v>2</v>
      </c>
      <c r="E303" s="8">
        <v>5445</v>
      </c>
      <c r="F303" s="2">
        <v>320</v>
      </c>
      <c r="G303" s="11">
        <v>24221398.91</v>
      </c>
      <c r="H303" s="11">
        <v>24221398.91</v>
      </c>
      <c r="I303" s="11">
        <v>8517798</v>
      </c>
      <c r="J303" s="11">
        <f t="shared" si="53"/>
        <v>35.166416405797925</v>
      </c>
      <c r="K303" s="11">
        <f t="shared" si="54"/>
        <v>35.166416405797925</v>
      </c>
    </row>
    <row r="304" spans="2:11" s="39" customFormat="1" ht="31.5" x14ac:dyDescent="0.25">
      <c r="B304" s="9" t="s">
        <v>53</v>
      </c>
      <c r="C304" s="27">
        <v>8</v>
      </c>
      <c r="D304" s="7">
        <v>2</v>
      </c>
      <c r="E304" s="8">
        <v>5445</v>
      </c>
      <c r="F304" s="2">
        <v>400</v>
      </c>
      <c r="G304" s="11">
        <f>G305</f>
        <v>0</v>
      </c>
      <c r="H304" s="11">
        <f>H305</f>
        <v>26570000</v>
      </c>
      <c r="I304" s="11">
        <f>I305</f>
        <v>26564059.510000002</v>
      </c>
      <c r="J304" s="11">
        <v>0</v>
      </c>
      <c r="K304" s="11">
        <f t="shared" si="54"/>
        <v>99.977642115167484</v>
      </c>
    </row>
    <row r="305" spans="2:11" s="39" customFormat="1" ht="15.75" x14ac:dyDescent="0.25">
      <c r="B305" s="9" t="s">
        <v>54</v>
      </c>
      <c r="C305" s="27">
        <v>8</v>
      </c>
      <c r="D305" s="7">
        <v>2</v>
      </c>
      <c r="E305" s="8">
        <v>5445</v>
      </c>
      <c r="F305" s="2">
        <v>410</v>
      </c>
      <c r="G305" s="11"/>
      <c r="H305" s="11">
        <v>26570000</v>
      </c>
      <c r="I305" s="11">
        <v>26564059.510000002</v>
      </c>
      <c r="J305" s="11">
        <v>0</v>
      </c>
      <c r="K305" s="11">
        <f t="shared" si="54"/>
        <v>99.977642115167484</v>
      </c>
    </row>
    <row r="306" spans="2:11" s="39" customFormat="1" ht="78.75" x14ac:dyDescent="0.25">
      <c r="B306" s="9" t="s">
        <v>76</v>
      </c>
      <c r="C306" s="27">
        <v>8</v>
      </c>
      <c r="D306" s="7">
        <v>2</v>
      </c>
      <c r="E306" s="8">
        <v>9999</v>
      </c>
      <c r="F306" s="2"/>
      <c r="G306" s="11">
        <f t="shared" ref="G306:I307" si="58">G307</f>
        <v>5128300</v>
      </c>
      <c r="H306" s="11">
        <f t="shared" si="58"/>
        <v>5128300</v>
      </c>
      <c r="I306" s="11">
        <f t="shared" si="58"/>
        <v>0</v>
      </c>
      <c r="J306" s="11">
        <f t="shared" si="53"/>
        <v>0</v>
      </c>
      <c r="K306" s="11">
        <f t="shared" si="54"/>
        <v>0</v>
      </c>
    </row>
    <row r="307" spans="2:11" s="39" customFormat="1" ht="31.5" x14ac:dyDescent="0.25">
      <c r="B307" s="9" t="s">
        <v>242</v>
      </c>
      <c r="C307" s="27">
        <v>8</v>
      </c>
      <c r="D307" s="7">
        <v>2</v>
      </c>
      <c r="E307" s="8">
        <v>9999</v>
      </c>
      <c r="F307" s="2">
        <v>200</v>
      </c>
      <c r="G307" s="11">
        <f t="shared" si="58"/>
        <v>5128300</v>
      </c>
      <c r="H307" s="11">
        <f t="shared" si="58"/>
        <v>5128300</v>
      </c>
      <c r="I307" s="11">
        <f t="shared" si="58"/>
        <v>0</v>
      </c>
      <c r="J307" s="11">
        <f t="shared" si="53"/>
        <v>0</v>
      </c>
      <c r="K307" s="11">
        <f t="shared" si="54"/>
        <v>0</v>
      </c>
    </row>
    <row r="308" spans="2:11" s="39" customFormat="1" ht="31.5" x14ac:dyDescent="0.25">
      <c r="B308" s="9" t="s">
        <v>243</v>
      </c>
      <c r="C308" s="27">
        <v>8</v>
      </c>
      <c r="D308" s="7">
        <v>2</v>
      </c>
      <c r="E308" s="8">
        <v>9999</v>
      </c>
      <c r="F308" s="2">
        <v>240</v>
      </c>
      <c r="G308" s="11">
        <v>5128300</v>
      </c>
      <c r="H308" s="11">
        <v>5128300</v>
      </c>
      <c r="I308" s="11"/>
      <c r="J308" s="11">
        <f t="shared" si="53"/>
        <v>0</v>
      </c>
      <c r="K308" s="11">
        <f t="shared" si="54"/>
        <v>0</v>
      </c>
    </row>
    <row r="309" spans="2:11" s="39" customFormat="1" ht="78.75" x14ac:dyDescent="0.25">
      <c r="B309" s="9" t="s">
        <v>261</v>
      </c>
      <c r="C309" s="27">
        <v>8</v>
      </c>
      <c r="D309" s="7">
        <v>4</v>
      </c>
      <c r="E309" s="8">
        <v>0</v>
      </c>
      <c r="F309" s="1"/>
      <c r="G309" s="11">
        <f>G310+G313+G316+G319+G322+G325</f>
        <v>7145300</v>
      </c>
      <c r="H309" s="11">
        <f>H310+H313+H316+H319+H322+H325</f>
        <v>7145300</v>
      </c>
      <c r="I309" s="11">
        <f>I310+I313+I316+I319+I322+I325</f>
        <v>0</v>
      </c>
      <c r="J309" s="11">
        <f t="shared" si="53"/>
        <v>0</v>
      </c>
      <c r="K309" s="11">
        <f t="shared" si="54"/>
        <v>0</v>
      </c>
    </row>
    <row r="310" spans="2:11" s="39" customFormat="1" ht="126" x14ac:dyDescent="0.25">
      <c r="B310" s="6" t="s">
        <v>89</v>
      </c>
      <c r="C310" s="27">
        <v>8</v>
      </c>
      <c r="D310" s="7">
        <v>4</v>
      </c>
      <c r="E310" s="8">
        <v>3201</v>
      </c>
      <c r="F310" s="2"/>
      <c r="G310" s="11">
        <f t="shared" ref="G310:I311" si="59">G311</f>
        <v>21100</v>
      </c>
      <c r="H310" s="11">
        <f t="shared" si="59"/>
        <v>21100</v>
      </c>
      <c r="I310" s="11">
        <f t="shared" si="59"/>
        <v>0</v>
      </c>
      <c r="J310" s="11">
        <f t="shared" si="53"/>
        <v>0</v>
      </c>
      <c r="K310" s="11">
        <f t="shared" si="54"/>
        <v>0</v>
      </c>
    </row>
    <row r="311" spans="2:11" s="39" customFormat="1" ht="15.75" x14ac:dyDescent="0.25">
      <c r="B311" s="9" t="s">
        <v>178</v>
      </c>
      <c r="C311" s="27">
        <v>8</v>
      </c>
      <c r="D311" s="7">
        <v>4</v>
      </c>
      <c r="E311" s="8">
        <v>3201</v>
      </c>
      <c r="F311" s="2">
        <v>300</v>
      </c>
      <c r="G311" s="11">
        <f t="shared" si="59"/>
        <v>21100</v>
      </c>
      <c r="H311" s="11">
        <f t="shared" si="59"/>
        <v>21100</v>
      </c>
      <c r="I311" s="11">
        <f t="shared" si="59"/>
        <v>0</v>
      </c>
      <c r="J311" s="11">
        <f t="shared" si="53"/>
        <v>0</v>
      </c>
      <c r="K311" s="11">
        <f t="shared" si="54"/>
        <v>0</v>
      </c>
    </row>
    <row r="312" spans="2:11" s="39" customFormat="1" ht="31.5" x14ac:dyDescent="0.25">
      <c r="B312" s="9" t="s">
        <v>99</v>
      </c>
      <c r="C312" s="27">
        <v>8</v>
      </c>
      <c r="D312" s="7">
        <v>4</v>
      </c>
      <c r="E312" s="8">
        <v>3201</v>
      </c>
      <c r="F312" s="2">
        <v>320</v>
      </c>
      <c r="G312" s="11">
        <v>21100</v>
      </c>
      <c r="H312" s="11">
        <v>21100</v>
      </c>
      <c r="I312" s="11"/>
      <c r="J312" s="11">
        <f t="shared" si="53"/>
        <v>0</v>
      </c>
      <c r="K312" s="11">
        <f t="shared" si="54"/>
        <v>0</v>
      </c>
    </row>
    <row r="313" spans="2:11" s="39" customFormat="1" ht="126" x14ac:dyDescent="0.25">
      <c r="B313" s="6" t="s">
        <v>90</v>
      </c>
      <c r="C313" s="27">
        <v>8</v>
      </c>
      <c r="D313" s="7">
        <v>4</v>
      </c>
      <c r="E313" s="8">
        <v>3202</v>
      </c>
      <c r="F313" s="2"/>
      <c r="G313" s="11">
        <f t="shared" ref="G313:I314" si="60">G314</f>
        <v>41600</v>
      </c>
      <c r="H313" s="11">
        <f t="shared" si="60"/>
        <v>41600</v>
      </c>
      <c r="I313" s="11">
        <f t="shared" si="60"/>
        <v>0</v>
      </c>
      <c r="J313" s="11">
        <f t="shared" si="53"/>
        <v>0</v>
      </c>
      <c r="K313" s="11">
        <f t="shared" si="54"/>
        <v>0</v>
      </c>
    </row>
    <row r="314" spans="2:11" s="39" customFormat="1" ht="15.75" x14ac:dyDescent="0.25">
      <c r="B314" s="9" t="s">
        <v>178</v>
      </c>
      <c r="C314" s="27">
        <v>8</v>
      </c>
      <c r="D314" s="7">
        <v>4</v>
      </c>
      <c r="E314" s="8">
        <v>3202</v>
      </c>
      <c r="F314" s="2">
        <v>300</v>
      </c>
      <c r="G314" s="11">
        <f t="shared" si="60"/>
        <v>41600</v>
      </c>
      <c r="H314" s="11">
        <f t="shared" si="60"/>
        <v>41600</v>
      </c>
      <c r="I314" s="11">
        <f t="shared" si="60"/>
        <v>0</v>
      </c>
      <c r="J314" s="11">
        <f t="shared" si="53"/>
        <v>0</v>
      </c>
      <c r="K314" s="11">
        <f t="shared" si="54"/>
        <v>0</v>
      </c>
    </row>
    <row r="315" spans="2:11" s="39" customFormat="1" ht="31.5" x14ac:dyDescent="0.25">
      <c r="B315" s="9" t="s">
        <v>99</v>
      </c>
      <c r="C315" s="27">
        <v>8</v>
      </c>
      <c r="D315" s="7">
        <v>4</v>
      </c>
      <c r="E315" s="8">
        <v>3202</v>
      </c>
      <c r="F315" s="2">
        <v>320</v>
      </c>
      <c r="G315" s="11">
        <v>41600</v>
      </c>
      <c r="H315" s="11">
        <v>41600</v>
      </c>
      <c r="I315" s="11"/>
      <c r="J315" s="11">
        <f t="shared" si="53"/>
        <v>0</v>
      </c>
      <c r="K315" s="11">
        <f t="shared" si="54"/>
        <v>0</v>
      </c>
    </row>
    <row r="316" spans="2:11" s="39" customFormat="1" ht="157.5" x14ac:dyDescent="0.25">
      <c r="B316" s="6" t="s">
        <v>154</v>
      </c>
      <c r="C316" s="27">
        <v>8</v>
      </c>
      <c r="D316" s="7">
        <v>4</v>
      </c>
      <c r="E316" s="8">
        <v>5135</v>
      </c>
      <c r="F316" s="2"/>
      <c r="G316" s="11">
        <f t="shared" ref="G316:I317" si="61">G317</f>
        <v>5875200</v>
      </c>
      <c r="H316" s="11">
        <f t="shared" si="61"/>
        <v>5875200</v>
      </c>
      <c r="I316" s="11">
        <f t="shared" si="61"/>
        <v>0</v>
      </c>
      <c r="J316" s="11">
        <f t="shared" si="53"/>
        <v>0</v>
      </c>
      <c r="K316" s="11">
        <f t="shared" si="54"/>
        <v>0</v>
      </c>
    </row>
    <row r="317" spans="2:11" s="39" customFormat="1" ht="15.75" x14ac:dyDescent="0.25">
      <c r="B317" s="9" t="s">
        <v>178</v>
      </c>
      <c r="C317" s="27">
        <v>8</v>
      </c>
      <c r="D317" s="7">
        <v>4</v>
      </c>
      <c r="E317" s="8">
        <v>5135</v>
      </c>
      <c r="F317" s="2">
        <v>300</v>
      </c>
      <c r="G317" s="11">
        <f t="shared" si="61"/>
        <v>5875200</v>
      </c>
      <c r="H317" s="11">
        <f t="shared" si="61"/>
        <v>5875200</v>
      </c>
      <c r="I317" s="11">
        <f t="shared" si="61"/>
        <v>0</v>
      </c>
      <c r="J317" s="11">
        <f t="shared" si="53"/>
        <v>0</v>
      </c>
      <c r="K317" s="11">
        <f t="shared" si="54"/>
        <v>0</v>
      </c>
    </row>
    <row r="318" spans="2:11" s="39" customFormat="1" ht="31.5" x14ac:dyDescent="0.25">
      <c r="B318" s="9" t="s">
        <v>99</v>
      </c>
      <c r="C318" s="27">
        <v>8</v>
      </c>
      <c r="D318" s="7">
        <v>4</v>
      </c>
      <c r="E318" s="8">
        <v>5135</v>
      </c>
      <c r="F318" s="2">
        <v>320</v>
      </c>
      <c r="G318" s="11">
        <v>5875200</v>
      </c>
      <c r="H318" s="11">
        <v>5875200</v>
      </c>
      <c r="I318" s="11"/>
      <c r="J318" s="11">
        <f t="shared" si="53"/>
        <v>0</v>
      </c>
      <c r="K318" s="11">
        <f t="shared" si="54"/>
        <v>0</v>
      </c>
    </row>
    <row r="319" spans="2:11" s="39" customFormat="1" ht="126" x14ac:dyDescent="0.25">
      <c r="B319" s="6" t="s">
        <v>155</v>
      </c>
      <c r="C319" s="27">
        <v>8</v>
      </c>
      <c r="D319" s="7">
        <v>4</v>
      </c>
      <c r="E319" s="8">
        <v>5440</v>
      </c>
      <c r="F319" s="2"/>
      <c r="G319" s="11">
        <f t="shared" ref="G319:I320" si="62">G320</f>
        <v>790000</v>
      </c>
      <c r="H319" s="11">
        <f t="shared" si="62"/>
        <v>790000</v>
      </c>
      <c r="I319" s="11">
        <f t="shared" si="62"/>
        <v>0</v>
      </c>
      <c r="J319" s="11">
        <f t="shared" si="53"/>
        <v>0</v>
      </c>
      <c r="K319" s="11">
        <f t="shared" si="54"/>
        <v>0</v>
      </c>
    </row>
    <row r="320" spans="2:11" s="39" customFormat="1" ht="15.75" x14ac:dyDescent="0.25">
      <c r="B320" s="9" t="s">
        <v>178</v>
      </c>
      <c r="C320" s="27">
        <v>8</v>
      </c>
      <c r="D320" s="7">
        <v>4</v>
      </c>
      <c r="E320" s="8">
        <v>5440</v>
      </c>
      <c r="F320" s="2">
        <v>300</v>
      </c>
      <c r="G320" s="11">
        <f t="shared" si="62"/>
        <v>790000</v>
      </c>
      <c r="H320" s="11">
        <f t="shared" si="62"/>
        <v>790000</v>
      </c>
      <c r="I320" s="11">
        <f t="shared" si="62"/>
        <v>0</v>
      </c>
      <c r="J320" s="11">
        <f t="shared" si="53"/>
        <v>0</v>
      </c>
      <c r="K320" s="11">
        <f t="shared" si="54"/>
        <v>0</v>
      </c>
    </row>
    <row r="321" spans="2:11" s="39" customFormat="1" ht="31.5" x14ac:dyDescent="0.25">
      <c r="B321" s="9" t="s">
        <v>99</v>
      </c>
      <c r="C321" s="27">
        <v>8</v>
      </c>
      <c r="D321" s="7">
        <v>4</v>
      </c>
      <c r="E321" s="8">
        <v>5440</v>
      </c>
      <c r="F321" s="2">
        <v>320</v>
      </c>
      <c r="G321" s="11">
        <v>790000</v>
      </c>
      <c r="H321" s="11">
        <v>790000</v>
      </c>
      <c r="I321" s="11"/>
      <c r="J321" s="11">
        <f t="shared" si="53"/>
        <v>0</v>
      </c>
      <c r="K321" s="11">
        <f t="shared" si="54"/>
        <v>0</v>
      </c>
    </row>
    <row r="322" spans="2:11" s="39" customFormat="1" ht="126" x14ac:dyDescent="0.25">
      <c r="B322" s="6" t="s">
        <v>156</v>
      </c>
      <c r="C322" s="27">
        <v>8</v>
      </c>
      <c r="D322" s="7">
        <v>4</v>
      </c>
      <c r="E322" s="8">
        <v>5469</v>
      </c>
      <c r="F322" s="2"/>
      <c r="G322" s="11">
        <f t="shared" ref="G322:I323" si="63">G323</f>
        <v>400000</v>
      </c>
      <c r="H322" s="11">
        <f t="shared" si="63"/>
        <v>400000</v>
      </c>
      <c r="I322" s="11">
        <f t="shared" si="63"/>
        <v>0</v>
      </c>
      <c r="J322" s="11">
        <f t="shared" si="53"/>
        <v>0</v>
      </c>
      <c r="K322" s="11">
        <f t="shared" si="54"/>
        <v>0</v>
      </c>
    </row>
    <row r="323" spans="2:11" s="39" customFormat="1" ht="15.75" x14ac:dyDescent="0.25">
      <c r="B323" s="9" t="s">
        <v>178</v>
      </c>
      <c r="C323" s="27">
        <v>8</v>
      </c>
      <c r="D323" s="7">
        <v>4</v>
      </c>
      <c r="E323" s="8">
        <v>5469</v>
      </c>
      <c r="F323" s="2">
        <v>300</v>
      </c>
      <c r="G323" s="11">
        <f t="shared" si="63"/>
        <v>400000</v>
      </c>
      <c r="H323" s="11">
        <f t="shared" si="63"/>
        <v>400000</v>
      </c>
      <c r="I323" s="11">
        <f t="shared" si="63"/>
        <v>0</v>
      </c>
      <c r="J323" s="11">
        <f t="shared" si="53"/>
        <v>0</v>
      </c>
      <c r="K323" s="11">
        <f t="shared" si="54"/>
        <v>0</v>
      </c>
    </row>
    <row r="324" spans="2:11" s="39" customFormat="1" ht="31.5" x14ac:dyDescent="0.25">
      <c r="B324" s="9" t="s">
        <v>99</v>
      </c>
      <c r="C324" s="27">
        <v>8</v>
      </c>
      <c r="D324" s="7">
        <v>4</v>
      </c>
      <c r="E324" s="8">
        <v>5469</v>
      </c>
      <c r="F324" s="2">
        <v>320</v>
      </c>
      <c r="G324" s="11">
        <v>400000</v>
      </c>
      <c r="H324" s="11">
        <v>400000</v>
      </c>
      <c r="I324" s="11"/>
      <c r="J324" s="11">
        <f t="shared" si="53"/>
        <v>0</v>
      </c>
      <c r="K324" s="11">
        <f t="shared" si="54"/>
        <v>0</v>
      </c>
    </row>
    <row r="325" spans="2:11" s="39" customFormat="1" ht="220.5" x14ac:dyDescent="0.25">
      <c r="B325" s="9" t="s">
        <v>157</v>
      </c>
      <c r="C325" s="27">
        <v>8</v>
      </c>
      <c r="D325" s="7">
        <v>4</v>
      </c>
      <c r="E325" s="8">
        <v>5529</v>
      </c>
      <c r="F325" s="1"/>
      <c r="G325" s="11">
        <f t="shared" ref="G325:I326" si="64">G326</f>
        <v>17400</v>
      </c>
      <c r="H325" s="11">
        <f t="shared" si="64"/>
        <v>17400</v>
      </c>
      <c r="I325" s="11">
        <f t="shared" si="64"/>
        <v>0</v>
      </c>
      <c r="J325" s="11">
        <f t="shared" si="53"/>
        <v>0</v>
      </c>
      <c r="K325" s="11">
        <f t="shared" si="54"/>
        <v>0</v>
      </c>
    </row>
    <row r="326" spans="2:11" s="39" customFormat="1" ht="63" x14ac:dyDescent="0.25">
      <c r="B326" s="9" t="s">
        <v>225</v>
      </c>
      <c r="C326" s="27">
        <v>8</v>
      </c>
      <c r="D326" s="7">
        <v>4</v>
      </c>
      <c r="E326" s="8">
        <v>5529</v>
      </c>
      <c r="F326" s="2">
        <v>100</v>
      </c>
      <c r="G326" s="11">
        <f t="shared" si="64"/>
        <v>17400</v>
      </c>
      <c r="H326" s="11">
        <f t="shared" si="64"/>
        <v>17400</v>
      </c>
      <c r="I326" s="11">
        <f t="shared" si="64"/>
        <v>0</v>
      </c>
      <c r="J326" s="11">
        <f t="shared" si="53"/>
        <v>0</v>
      </c>
      <c r="K326" s="11">
        <f t="shared" si="54"/>
        <v>0</v>
      </c>
    </row>
    <row r="327" spans="2:11" s="39" customFormat="1" ht="31.5" x14ac:dyDescent="0.25">
      <c r="B327" s="9" t="s">
        <v>49</v>
      </c>
      <c r="C327" s="27">
        <v>8</v>
      </c>
      <c r="D327" s="7">
        <v>4</v>
      </c>
      <c r="E327" s="8">
        <v>5529</v>
      </c>
      <c r="F327" s="2">
        <v>120</v>
      </c>
      <c r="G327" s="11">
        <v>17400</v>
      </c>
      <c r="H327" s="11">
        <v>17400</v>
      </c>
      <c r="I327" s="11"/>
      <c r="J327" s="11">
        <f t="shared" si="53"/>
        <v>0</v>
      </c>
      <c r="K327" s="11">
        <f t="shared" si="54"/>
        <v>0</v>
      </c>
    </row>
    <row r="328" spans="2:11" s="39" customFormat="1" ht="78.75" x14ac:dyDescent="0.25">
      <c r="B328" s="6" t="s">
        <v>58</v>
      </c>
      <c r="C328" s="27">
        <v>8</v>
      </c>
      <c r="D328" s="7">
        <v>5</v>
      </c>
      <c r="E328" s="8">
        <v>0</v>
      </c>
      <c r="F328" s="2"/>
      <c r="G328" s="11">
        <f>G329</f>
        <v>21878200</v>
      </c>
      <c r="H328" s="11">
        <f>H329</f>
        <v>21878200</v>
      </c>
      <c r="I328" s="11">
        <f>I329</f>
        <v>15608696.620000001</v>
      </c>
      <c r="J328" s="11">
        <f t="shared" si="53"/>
        <v>71.343605141190778</v>
      </c>
      <c r="K328" s="11">
        <f t="shared" si="54"/>
        <v>71.343605141190778</v>
      </c>
    </row>
    <row r="329" spans="2:11" s="39" customFormat="1" ht="110.25" x14ac:dyDescent="0.25">
      <c r="B329" s="6" t="s">
        <v>271</v>
      </c>
      <c r="C329" s="27">
        <v>8</v>
      </c>
      <c r="D329" s="7">
        <v>5</v>
      </c>
      <c r="E329" s="8">
        <v>59</v>
      </c>
      <c r="F329" s="2"/>
      <c r="G329" s="11">
        <f>G330+G332+G334</f>
        <v>21878200</v>
      </c>
      <c r="H329" s="11">
        <f>H330+H332+H334</f>
        <v>21878200</v>
      </c>
      <c r="I329" s="11">
        <f>I330+I332+I334</f>
        <v>15608696.620000001</v>
      </c>
      <c r="J329" s="11">
        <f t="shared" si="53"/>
        <v>71.343605141190778</v>
      </c>
      <c r="K329" s="11">
        <f t="shared" si="54"/>
        <v>71.343605141190778</v>
      </c>
    </row>
    <row r="330" spans="2:11" s="39" customFormat="1" ht="63" x14ac:dyDescent="0.25">
      <c r="B330" s="9" t="s">
        <v>225</v>
      </c>
      <c r="C330" s="27">
        <v>8</v>
      </c>
      <c r="D330" s="7">
        <v>5</v>
      </c>
      <c r="E330" s="8">
        <v>59</v>
      </c>
      <c r="F330" s="2">
        <v>100</v>
      </c>
      <c r="G330" s="11">
        <f>G331</f>
        <v>17590180.239999998</v>
      </c>
      <c r="H330" s="11">
        <f>H331</f>
        <v>17590180.239999998</v>
      </c>
      <c r="I330" s="11">
        <f>I331</f>
        <v>12719840.210000001</v>
      </c>
      <c r="J330" s="11">
        <f t="shared" si="53"/>
        <v>72.312165290240387</v>
      </c>
      <c r="K330" s="11">
        <f t="shared" si="54"/>
        <v>72.312165290240387</v>
      </c>
    </row>
    <row r="331" spans="2:11" s="39" customFormat="1" ht="15.75" x14ac:dyDescent="0.25">
      <c r="B331" s="9" t="s">
        <v>226</v>
      </c>
      <c r="C331" s="27">
        <v>8</v>
      </c>
      <c r="D331" s="7">
        <v>5</v>
      </c>
      <c r="E331" s="8">
        <v>59</v>
      </c>
      <c r="F331" s="2">
        <v>110</v>
      </c>
      <c r="G331" s="11">
        <v>17590180.239999998</v>
      </c>
      <c r="H331" s="11">
        <f>17019180.24+571000</f>
        <v>17590180.239999998</v>
      </c>
      <c r="I331" s="11">
        <f>12697686.71+22153.5</f>
        <v>12719840.210000001</v>
      </c>
      <c r="J331" s="11">
        <f t="shared" si="53"/>
        <v>72.312165290240387</v>
      </c>
      <c r="K331" s="11">
        <f t="shared" si="54"/>
        <v>72.312165290240387</v>
      </c>
    </row>
    <row r="332" spans="2:11" s="39" customFormat="1" ht="31.5" x14ac:dyDescent="0.25">
      <c r="B332" s="9" t="s">
        <v>242</v>
      </c>
      <c r="C332" s="27">
        <v>8</v>
      </c>
      <c r="D332" s="7">
        <v>5</v>
      </c>
      <c r="E332" s="8">
        <v>59</v>
      </c>
      <c r="F332" s="2">
        <v>200</v>
      </c>
      <c r="G332" s="11">
        <f>G333</f>
        <v>1878571.05</v>
      </c>
      <c r="H332" s="11">
        <f>H333</f>
        <v>1878571.05</v>
      </c>
      <c r="I332" s="11">
        <f>I333</f>
        <v>497307.7</v>
      </c>
      <c r="J332" s="11">
        <f t="shared" si="53"/>
        <v>26.472658566733475</v>
      </c>
      <c r="K332" s="11">
        <f t="shared" si="54"/>
        <v>26.472658566733475</v>
      </c>
    </row>
    <row r="333" spans="2:11" s="39" customFormat="1" ht="31.5" x14ac:dyDescent="0.25">
      <c r="B333" s="9" t="s">
        <v>243</v>
      </c>
      <c r="C333" s="27">
        <v>8</v>
      </c>
      <c r="D333" s="7">
        <v>5</v>
      </c>
      <c r="E333" s="8">
        <v>59</v>
      </c>
      <c r="F333" s="2">
        <v>240</v>
      </c>
      <c r="G333" s="11">
        <v>1878571.05</v>
      </c>
      <c r="H333" s="11">
        <v>1878571.05</v>
      </c>
      <c r="I333" s="11">
        <v>497307.7</v>
      </c>
      <c r="J333" s="11">
        <f t="shared" si="53"/>
        <v>26.472658566733475</v>
      </c>
      <c r="K333" s="11">
        <f t="shared" si="54"/>
        <v>26.472658566733475</v>
      </c>
    </row>
    <row r="334" spans="2:11" s="39" customFormat="1" ht="15.75" x14ac:dyDescent="0.25">
      <c r="B334" s="9" t="s">
        <v>81</v>
      </c>
      <c r="C334" s="27">
        <v>8</v>
      </c>
      <c r="D334" s="7">
        <v>5</v>
      </c>
      <c r="E334" s="8">
        <v>59</v>
      </c>
      <c r="F334" s="2">
        <v>800</v>
      </c>
      <c r="G334" s="11">
        <f>G336+G335</f>
        <v>2409448.71</v>
      </c>
      <c r="H334" s="11">
        <f>H336+H335</f>
        <v>2409448.71</v>
      </c>
      <c r="I334" s="11">
        <f>I336+I335</f>
        <v>2391548.71</v>
      </c>
      <c r="J334" s="11">
        <f t="shared" si="53"/>
        <v>99.257091469691417</v>
      </c>
      <c r="K334" s="11">
        <f t="shared" si="54"/>
        <v>99.257091469691417</v>
      </c>
    </row>
    <row r="335" spans="2:11" s="39" customFormat="1" ht="15.75" x14ac:dyDescent="0.25">
      <c r="B335" s="9" t="s">
        <v>65</v>
      </c>
      <c r="C335" s="27">
        <v>8</v>
      </c>
      <c r="D335" s="7">
        <v>5</v>
      </c>
      <c r="E335" s="8">
        <v>59</v>
      </c>
      <c r="F335" s="2">
        <v>830</v>
      </c>
      <c r="G335" s="11">
        <v>2325548.71</v>
      </c>
      <c r="H335" s="11">
        <v>2325548.71</v>
      </c>
      <c r="I335" s="11">
        <v>2325548.71</v>
      </c>
      <c r="J335" s="11">
        <f t="shared" si="53"/>
        <v>100</v>
      </c>
      <c r="K335" s="11">
        <f t="shared" si="54"/>
        <v>100</v>
      </c>
    </row>
    <row r="336" spans="2:11" s="39" customFormat="1" ht="15.75" x14ac:dyDescent="0.25">
      <c r="B336" s="6" t="s">
        <v>82</v>
      </c>
      <c r="C336" s="27">
        <v>8</v>
      </c>
      <c r="D336" s="7">
        <v>5</v>
      </c>
      <c r="E336" s="8">
        <v>59</v>
      </c>
      <c r="F336" s="2">
        <v>850</v>
      </c>
      <c r="G336" s="11">
        <v>83900</v>
      </c>
      <c r="H336" s="11">
        <f>17900+66000</f>
        <v>83900</v>
      </c>
      <c r="I336" s="11">
        <v>66000</v>
      </c>
      <c r="J336" s="11">
        <f t="shared" si="53"/>
        <v>78.665077473182365</v>
      </c>
      <c r="K336" s="11">
        <f t="shared" si="54"/>
        <v>78.665077473182365</v>
      </c>
    </row>
    <row r="337" spans="2:11" s="39" customFormat="1" ht="63" x14ac:dyDescent="0.25">
      <c r="B337" s="6" t="s">
        <v>272</v>
      </c>
      <c r="C337" s="27">
        <v>9</v>
      </c>
      <c r="D337" s="7">
        <v>0</v>
      </c>
      <c r="E337" s="8">
        <v>0</v>
      </c>
      <c r="F337" s="2"/>
      <c r="G337" s="11">
        <f>G338+G350</f>
        <v>44916500</v>
      </c>
      <c r="H337" s="11">
        <f>H338+H350</f>
        <v>44916500</v>
      </c>
      <c r="I337" s="11">
        <f>I338+I350</f>
        <v>1314465.98</v>
      </c>
      <c r="J337" s="11">
        <f t="shared" si="53"/>
        <v>2.9264657308561439</v>
      </c>
      <c r="K337" s="11">
        <f t="shared" si="54"/>
        <v>2.9264657308561439</v>
      </c>
    </row>
    <row r="338" spans="2:11" s="39" customFormat="1" ht="78.75" x14ac:dyDescent="0.25">
      <c r="B338" s="6" t="s">
        <v>273</v>
      </c>
      <c r="C338" s="27">
        <v>9</v>
      </c>
      <c r="D338" s="7">
        <v>1</v>
      </c>
      <c r="E338" s="8">
        <v>0</v>
      </c>
      <c r="F338" s="2"/>
      <c r="G338" s="11">
        <f>G339+G342+G347</f>
        <v>44322000</v>
      </c>
      <c r="H338" s="11">
        <f>H339+H342+H347</f>
        <v>44322000</v>
      </c>
      <c r="I338" s="11">
        <f>I339+I342+I347</f>
        <v>1314465.98</v>
      </c>
      <c r="J338" s="11">
        <f t="shared" si="53"/>
        <v>2.9657190108749605</v>
      </c>
      <c r="K338" s="11">
        <f t="shared" si="54"/>
        <v>2.9657190108749605</v>
      </c>
    </row>
    <row r="339" spans="2:11" s="39" customFormat="1" ht="110.25" x14ac:dyDescent="0.25">
      <c r="B339" s="6" t="s">
        <v>47</v>
      </c>
      <c r="C339" s="27">
        <v>9</v>
      </c>
      <c r="D339" s="7">
        <v>1</v>
      </c>
      <c r="E339" s="8">
        <v>4207</v>
      </c>
      <c r="F339" s="2"/>
      <c r="G339" s="11">
        <f t="shared" ref="G339:I340" si="65">G340</f>
        <v>2186000</v>
      </c>
      <c r="H339" s="11">
        <f t="shared" si="65"/>
        <v>2186000</v>
      </c>
      <c r="I339" s="11">
        <f t="shared" si="65"/>
        <v>65701.66</v>
      </c>
      <c r="J339" s="11">
        <f t="shared" si="53"/>
        <v>3.005565416285453</v>
      </c>
      <c r="K339" s="11">
        <f t="shared" si="54"/>
        <v>3.005565416285453</v>
      </c>
    </row>
    <row r="340" spans="2:11" s="39" customFormat="1" ht="31.5" x14ac:dyDescent="0.25">
      <c r="B340" s="9" t="s">
        <v>53</v>
      </c>
      <c r="C340" s="27">
        <v>9</v>
      </c>
      <c r="D340" s="7">
        <v>1</v>
      </c>
      <c r="E340" s="8">
        <v>4207</v>
      </c>
      <c r="F340" s="2">
        <v>400</v>
      </c>
      <c r="G340" s="11">
        <f t="shared" si="65"/>
        <v>2186000</v>
      </c>
      <c r="H340" s="11">
        <f t="shared" si="65"/>
        <v>2186000</v>
      </c>
      <c r="I340" s="11">
        <f t="shared" si="65"/>
        <v>65701.66</v>
      </c>
      <c r="J340" s="11">
        <f t="shared" si="53"/>
        <v>3.005565416285453</v>
      </c>
      <c r="K340" s="11">
        <f t="shared" si="54"/>
        <v>3.005565416285453</v>
      </c>
    </row>
    <row r="341" spans="2:11" s="39" customFormat="1" ht="15.75" x14ac:dyDescent="0.25">
      <c r="B341" s="9" t="s">
        <v>54</v>
      </c>
      <c r="C341" s="27">
        <v>9</v>
      </c>
      <c r="D341" s="7">
        <v>1</v>
      </c>
      <c r="E341" s="8">
        <v>4207</v>
      </c>
      <c r="F341" s="2">
        <v>410</v>
      </c>
      <c r="G341" s="11">
        <v>2186000</v>
      </c>
      <c r="H341" s="11">
        <v>2186000</v>
      </c>
      <c r="I341" s="11">
        <v>65701.66</v>
      </c>
      <c r="J341" s="11">
        <f t="shared" si="53"/>
        <v>3.005565416285453</v>
      </c>
      <c r="K341" s="11">
        <f t="shared" si="54"/>
        <v>3.005565416285453</v>
      </c>
    </row>
    <row r="342" spans="2:11" s="39" customFormat="1" ht="126" x14ac:dyDescent="0.25">
      <c r="B342" s="6" t="s">
        <v>201</v>
      </c>
      <c r="C342" s="27">
        <v>9</v>
      </c>
      <c r="D342" s="7">
        <v>1</v>
      </c>
      <c r="E342" s="8">
        <v>5430</v>
      </c>
      <c r="F342" s="2"/>
      <c r="G342" s="11">
        <f>G343+G345</f>
        <v>42106000</v>
      </c>
      <c r="H342" s="11">
        <f>H343+H345</f>
        <v>42106000</v>
      </c>
      <c r="I342" s="11">
        <f>I343+I345</f>
        <v>1248329.07</v>
      </c>
      <c r="J342" s="11">
        <f t="shared" si="53"/>
        <v>2.9647296584809766</v>
      </c>
      <c r="K342" s="11">
        <f t="shared" si="54"/>
        <v>2.9647296584809766</v>
      </c>
    </row>
    <row r="343" spans="2:11" s="39" customFormat="1" ht="31.5" x14ac:dyDescent="0.25">
      <c r="B343" s="9" t="s">
        <v>242</v>
      </c>
      <c r="C343" s="27">
        <v>9</v>
      </c>
      <c r="D343" s="7">
        <v>1</v>
      </c>
      <c r="E343" s="8">
        <v>5430</v>
      </c>
      <c r="F343" s="2">
        <v>200</v>
      </c>
      <c r="G343" s="11">
        <f>G344</f>
        <v>566000</v>
      </c>
      <c r="H343" s="11">
        <f>H344</f>
        <v>566000</v>
      </c>
      <c r="I343" s="11">
        <f>I344</f>
        <v>0</v>
      </c>
      <c r="J343" s="11">
        <f t="shared" si="53"/>
        <v>0</v>
      </c>
      <c r="K343" s="11">
        <f t="shared" si="54"/>
        <v>0</v>
      </c>
    </row>
    <row r="344" spans="2:11" s="39" customFormat="1" ht="31.5" x14ac:dyDescent="0.25">
      <c r="B344" s="9" t="s">
        <v>243</v>
      </c>
      <c r="C344" s="27">
        <v>9</v>
      </c>
      <c r="D344" s="7">
        <v>1</v>
      </c>
      <c r="E344" s="8">
        <v>5430</v>
      </c>
      <c r="F344" s="2">
        <v>240</v>
      </c>
      <c r="G344" s="11">
        <v>566000</v>
      </c>
      <c r="H344" s="11">
        <v>566000</v>
      </c>
      <c r="I344" s="11"/>
      <c r="J344" s="11">
        <f t="shared" si="53"/>
        <v>0</v>
      </c>
      <c r="K344" s="11">
        <f t="shared" si="54"/>
        <v>0</v>
      </c>
    </row>
    <row r="345" spans="2:11" s="39" customFormat="1" ht="31.5" x14ac:dyDescent="0.25">
      <c r="B345" s="9" t="s">
        <v>53</v>
      </c>
      <c r="C345" s="27">
        <v>9</v>
      </c>
      <c r="D345" s="7">
        <v>1</v>
      </c>
      <c r="E345" s="8">
        <v>5430</v>
      </c>
      <c r="F345" s="2">
        <v>400</v>
      </c>
      <c r="G345" s="11">
        <f>G346</f>
        <v>41540000</v>
      </c>
      <c r="H345" s="11">
        <f>H346</f>
        <v>41540000</v>
      </c>
      <c r="I345" s="11">
        <f>I346</f>
        <v>1248329.07</v>
      </c>
      <c r="J345" s="11">
        <f t="shared" si="53"/>
        <v>3.0051253490611463</v>
      </c>
      <c r="K345" s="11">
        <f t="shared" si="54"/>
        <v>3.0051253490611463</v>
      </c>
    </row>
    <row r="346" spans="2:11" s="39" customFormat="1" ht="15.75" x14ac:dyDescent="0.25">
      <c r="B346" s="9" t="s">
        <v>54</v>
      </c>
      <c r="C346" s="27">
        <v>9</v>
      </c>
      <c r="D346" s="7">
        <v>1</v>
      </c>
      <c r="E346" s="8">
        <v>5430</v>
      </c>
      <c r="F346" s="2">
        <v>410</v>
      </c>
      <c r="G346" s="11">
        <v>41540000</v>
      </c>
      <c r="H346" s="11">
        <v>41540000</v>
      </c>
      <c r="I346" s="11">
        <v>1248329.07</v>
      </c>
      <c r="J346" s="11">
        <f t="shared" si="53"/>
        <v>3.0051253490611463</v>
      </c>
      <c r="K346" s="11">
        <f t="shared" si="54"/>
        <v>3.0051253490611463</v>
      </c>
    </row>
    <row r="347" spans="2:11" s="39" customFormat="1" ht="94.5" x14ac:dyDescent="0.25">
      <c r="B347" s="9" t="s">
        <v>46</v>
      </c>
      <c r="C347" s="27">
        <v>9</v>
      </c>
      <c r="D347" s="7">
        <v>1</v>
      </c>
      <c r="E347" s="8">
        <v>9999</v>
      </c>
      <c r="F347" s="2"/>
      <c r="G347" s="11">
        <f t="shared" ref="G347:I348" si="66">G348</f>
        <v>30000</v>
      </c>
      <c r="H347" s="11">
        <f t="shared" si="66"/>
        <v>30000</v>
      </c>
      <c r="I347" s="11">
        <f t="shared" si="66"/>
        <v>435.25</v>
      </c>
      <c r="J347" s="11">
        <f t="shared" si="53"/>
        <v>1.4508333333333334</v>
      </c>
      <c r="K347" s="11">
        <f t="shared" si="54"/>
        <v>1.4508333333333334</v>
      </c>
    </row>
    <row r="348" spans="2:11" s="39" customFormat="1" ht="31.5" x14ac:dyDescent="0.25">
      <c r="B348" s="9" t="s">
        <v>242</v>
      </c>
      <c r="C348" s="27">
        <v>9</v>
      </c>
      <c r="D348" s="7">
        <v>1</v>
      </c>
      <c r="E348" s="8">
        <v>9999</v>
      </c>
      <c r="F348" s="2">
        <v>200</v>
      </c>
      <c r="G348" s="11">
        <f t="shared" si="66"/>
        <v>30000</v>
      </c>
      <c r="H348" s="11">
        <f t="shared" si="66"/>
        <v>30000</v>
      </c>
      <c r="I348" s="11">
        <f t="shared" si="66"/>
        <v>435.25</v>
      </c>
      <c r="J348" s="11">
        <f t="shared" si="53"/>
        <v>1.4508333333333334</v>
      </c>
      <c r="K348" s="11">
        <f t="shared" si="54"/>
        <v>1.4508333333333334</v>
      </c>
    </row>
    <row r="349" spans="2:11" s="39" customFormat="1" ht="31.5" x14ac:dyDescent="0.25">
      <c r="B349" s="9" t="s">
        <v>243</v>
      </c>
      <c r="C349" s="27">
        <v>9</v>
      </c>
      <c r="D349" s="7">
        <v>1</v>
      </c>
      <c r="E349" s="8">
        <v>9999</v>
      </c>
      <c r="F349" s="2">
        <v>240</v>
      </c>
      <c r="G349" s="11">
        <v>30000</v>
      </c>
      <c r="H349" s="11">
        <v>30000</v>
      </c>
      <c r="I349" s="11">
        <v>435.25</v>
      </c>
      <c r="J349" s="11">
        <f t="shared" si="53"/>
        <v>1.4508333333333334</v>
      </c>
      <c r="K349" s="11">
        <f t="shared" si="54"/>
        <v>1.4508333333333334</v>
      </c>
    </row>
    <row r="350" spans="2:11" s="39" customFormat="1" ht="78.75" x14ac:dyDescent="0.25">
      <c r="B350" s="6" t="s">
        <v>48</v>
      </c>
      <c r="C350" s="27">
        <v>9</v>
      </c>
      <c r="D350" s="7">
        <v>2</v>
      </c>
      <c r="E350" s="8">
        <v>0</v>
      </c>
      <c r="F350" s="2"/>
      <c r="G350" s="11">
        <f>G351</f>
        <v>594500</v>
      </c>
      <c r="H350" s="11">
        <f>H351</f>
        <v>594500</v>
      </c>
      <c r="I350" s="11">
        <f>I351</f>
        <v>0</v>
      </c>
      <c r="J350" s="11">
        <f t="shared" si="53"/>
        <v>0</v>
      </c>
      <c r="K350" s="11">
        <f t="shared" si="54"/>
        <v>0</v>
      </c>
    </row>
    <row r="351" spans="2:11" s="39" customFormat="1" ht="141.75" x14ac:dyDescent="0.25">
      <c r="B351" s="9" t="s">
        <v>158</v>
      </c>
      <c r="C351" s="27">
        <v>9</v>
      </c>
      <c r="D351" s="7">
        <v>2</v>
      </c>
      <c r="E351" s="8">
        <v>9601</v>
      </c>
      <c r="F351" s="1"/>
      <c r="G351" s="11">
        <f t="shared" ref="G351:I352" si="67">G352</f>
        <v>594500</v>
      </c>
      <c r="H351" s="11">
        <f t="shared" si="67"/>
        <v>594500</v>
      </c>
      <c r="I351" s="11">
        <f t="shared" si="67"/>
        <v>0</v>
      </c>
      <c r="J351" s="11">
        <f t="shared" si="53"/>
        <v>0</v>
      </c>
      <c r="K351" s="11">
        <f t="shared" si="54"/>
        <v>0</v>
      </c>
    </row>
    <row r="352" spans="2:11" s="39" customFormat="1" ht="31.5" x14ac:dyDescent="0.25">
      <c r="B352" s="9" t="s">
        <v>237</v>
      </c>
      <c r="C352" s="27">
        <v>9</v>
      </c>
      <c r="D352" s="7">
        <v>2</v>
      </c>
      <c r="E352" s="8">
        <v>9601</v>
      </c>
      <c r="F352" s="1">
        <v>600</v>
      </c>
      <c r="G352" s="11">
        <f t="shared" si="67"/>
        <v>594500</v>
      </c>
      <c r="H352" s="11">
        <f t="shared" si="67"/>
        <v>594500</v>
      </c>
      <c r="I352" s="11">
        <f t="shared" si="67"/>
        <v>0</v>
      </c>
      <c r="J352" s="11">
        <f t="shared" si="53"/>
        <v>0</v>
      </c>
      <c r="K352" s="11">
        <f t="shared" si="54"/>
        <v>0</v>
      </c>
    </row>
    <row r="353" spans="2:11" s="39" customFormat="1" ht="31.5" x14ac:dyDescent="0.25">
      <c r="B353" s="9" t="s">
        <v>227</v>
      </c>
      <c r="C353" s="27">
        <v>9</v>
      </c>
      <c r="D353" s="7">
        <v>2</v>
      </c>
      <c r="E353" s="8">
        <v>9601</v>
      </c>
      <c r="F353" s="1">
        <v>630</v>
      </c>
      <c r="G353" s="11">
        <v>594500</v>
      </c>
      <c r="H353" s="11">
        <v>594500</v>
      </c>
      <c r="I353" s="11"/>
      <c r="J353" s="11">
        <f t="shared" si="53"/>
        <v>0</v>
      </c>
      <c r="K353" s="11">
        <f t="shared" si="54"/>
        <v>0</v>
      </c>
    </row>
    <row r="354" spans="2:11" s="39" customFormat="1" ht="78.75" x14ac:dyDescent="0.25">
      <c r="B354" s="6" t="s">
        <v>244</v>
      </c>
      <c r="C354" s="27">
        <v>10</v>
      </c>
      <c r="D354" s="7">
        <v>0</v>
      </c>
      <c r="E354" s="8">
        <v>0</v>
      </c>
      <c r="F354" s="2"/>
      <c r="G354" s="11">
        <f>G355+G383</f>
        <v>10902114.880000001</v>
      </c>
      <c r="H354" s="11">
        <f>H355+H383</f>
        <v>10902114.880000001</v>
      </c>
      <c r="I354" s="11">
        <f>I355+I383</f>
        <v>1411328.61</v>
      </c>
      <c r="J354" s="11">
        <f t="shared" si="53"/>
        <v>12.945457147852032</v>
      </c>
      <c r="K354" s="11">
        <f t="shared" si="54"/>
        <v>12.945457147852032</v>
      </c>
    </row>
    <row r="355" spans="2:11" s="39" customFormat="1" ht="94.5" x14ac:dyDescent="0.25">
      <c r="B355" s="6" t="s">
        <v>245</v>
      </c>
      <c r="C355" s="27">
        <v>10</v>
      </c>
      <c r="D355" s="7">
        <v>1</v>
      </c>
      <c r="E355" s="8">
        <v>0</v>
      </c>
      <c r="F355" s="2"/>
      <c r="G355" s="11">
        <f>G356+G380+G359+G365+G370+G375+G362</f>
        <v>10825714.880000001</v>
      </c>
      <c r="H355" s="11">
        <f>H356+H380+H359+H365+H370+H375+H362</f>
        <v>10825714.880000001</v>
      </c>
      <c r="I355" s="11">
        <f>I356+I380+I359+I365+I370+I375+I362</f>
        <v>1411328.61</v>
      </c>
      <c r="J355" s="11">
        <f t="shared" si="53"/>
        <v>13.03681674276646</v>
      </c>
      <c r="K355" s="11">
        <f t="shared" si="54"/>
        <v>13.03681674276646</v>
      </c>
    </row>
    <row r="356" spans="2:11" s="39" customFormat="1" ht="157.5" x14ac:dyDescent="0.25">
      <c r="B356" s="6" t="s">
        <v>202</v>
      </c>
      <c r="C356" s="27">
        <v>10</v>
      </c>
      <c r="D356" s="7">
        <v>1</v>
      </c>
      <c r="E356" s="8">
        <v>5431</v>
      </c>
      <c r="F356" s="2"/>
      <c r="G356" s="11">
        <f t="shared" ref="G356:I357" si="68">G357</f>
        <v>0</v>
      </c>
      <c r="H356" s="11">
        <f t="shared" si="68"/>
        <v>2525500</v>
      </c>
      <c r="I356" s="11">
        <f t="shared" si="68"/>
        <v>0</v>
      </c>
      <c r="J356" s="11">
        <v>0</v>
      </c>
      <c r="K356" s="11">
        <f t="shared" si="54"/>
        <v>0</v>
      </c>
    </row>
    <row r="357" spans="2:11" s="39" customFormat="1" ht="31.5" x14ac:dyDescent="0.25">
      <c r="B357" s="9" t="s">
        <v>242</v>
      </c>
      <c r="C357" s="27">
        <v>10</v>
      </c>
      <c r="D357" s="7">
        <v>1</v>
      </c>
      <c r="E357" s="8">
        <v>5431</v>
      </c>
      <c r="F357" s="2">
        <v>200</v>
      </c>
      <c r="G357" s="11">
        <f t="shared" si="68"/>
        <v>0</v>
      </c>
      <c r="H357" s="11">
        <f t="shared" si="68"/>
        <v>2525500</v>
      </c>
      <c r="I357" s="11">
        <f t="shared" si="68"/>
        <v>0</v>
      </c>
      <c r="J357" s="11">
        <v>0</v>
      </c>
      <c r="K357" s="11">
        <f t="shared" ref="K357:K420" si="69">I357/H357*100</f>
        <v>0</v>
      </c>
    </row>
    <row r="358" spans="2:11" s="39" customFormat="1" ht="31.5" x14ac:dyDescent="0.25">
      <c r="B358" s="9" t="s">
        <v>243</v>
      </c>
      <c r="C358" s="27">
        <v>10</v>
      </c>
      <c r="D358" s="7">
        <v>1</v>
      </c>
      <c r="E358" s="8">
        <v>5431</v>
      </c>
      <c r="F358" s="2">
        <v>240</v>
      </c>
      <c r="G358" s="11"/>
      <c r="H358" s="11">
        <v>2525500</v>
      </c>
      <c r="I358" s="11"/>
      <c r="J358" s="11">
        <v>0</v>
      </c>
      <c r="K358" s="11">
        <f t="shared" si="69"/>
        <v>0</v>
      </c>
    </row>
    <row r="359" spans="2:11" s="39" customFormat="1" ht="141.75" x14ac:dyDescent="0.25">
      <c r="B359" s="6" t="s">
        <v>203</v>
      </c>
      <c r="C359" s="27">
        <v>10</v>
      </c>
      <c r="D359" s="7">
        <v>1</v>
      </c>
      <c r="E359" s="8">
        <v>5443</v>
      </c>
      <c r="F359" s="2"/>
      <c r="G359" s="11">
        <f t="shared" ref="G359:I360" si="70">G360</f>
        <v>99100</v>
      </c>
      <c r="H359" s="11">
        <f t="shared" si="70"/>
        <v>99100</v>
      </c>
      <c r="I359" s="11">
        <f t="shared" si="70"/>
        <v>0</v>
      </c>
      <c r="J359" s="11">
        <f t="shared" ref="J357:J420" si="71">I359/G359*100</f>
        <v>0</v>
      </c>
      <c r="K359" s="11">
        <f t="shared" si="69"/>
        <v>0</v>
      </c>
    </row>
    <row r="360" spans="2:11" s="39" customFormat="1" ht="31.5" x14ac:dyDescent="0.25">
      <c r="B360" s="9" t="s">
        <v>242</v>
      </c>
      <c r="C360" s="27">
        <v>10</v>
      </c>
      <c r="D360" s="7">
        <v>1</v>
      </c>
      <c r="E360" s="8">
        <v>5443</v>
      </c>
      <c r="F360" s="2">
        <v>200</v>
      </c>
      <c r="G360" s="11">
        <f t="shared" si="70"/>
        <v>99100</v>
      </c>
      <c r="H360" s="11">
        <f t="shared" si="70"/>
        <v>99100</v>
      </c>
      <c r="I360" s="11">
        <f t="shared" si="70"/>
        <v>0</v>
      </c>
      <c r="J360" s="11">
        <f t="shared" si="71"/>
        <v>0</v>
      </c>
      <c r="K360" s="11">
        <f t="shared" si="69"/>
        <v>0</v>
      </c>
    </row>
    <row r="361" spans="2:11" s="39" customFormat="1" ht="31.5" x14ac:dyDescent="0.25">
      <c r="B361" s="9" t="s">
        <v>243</v>
      </c>
      <c r="C361" s="27">
        <v>10</v>
      </c>
      <c r="D361" s="7">
        <v>1</v>
      </c>
      <c r="E361" s="8">
        <v>5443</v>
      </c>
      <c r="F361" s="2">
        <v>240</v>
      </c>
      <c r="G361" s="11">
        <v>99100</v>
      </c>
      <c r="H361" s="11">
        <v>99100</v>
      </c>
      <c r="I361" s="11"/>
      <c r="J361" s="11">
        <f t="shared" si="71"/>
        <v>0</v>
      </c>
      <c r="K361" s="11">
        <f t="shared" si="69"/>
        <v>0</v>
      </c>
    </row>
    <row r="362" spans="2:11" s="39" customFormat="1" ht="173.25" x14ac:dyDescent="0.25">
      <c r="B362" s="9" t="s">
        <v>169</v>
      </c>
      <c r="C362" s="27">
        <v>10</v>
      </c>
      <c r="D362" s="7">
        <v>1</v>
      </c>
      <c r="E362" s="8">
        <v>5444</v>
      </c>
      <c r="F362" s="2"/>
      <c r="G362" s="11">
        <f>G363</f>
        <v>159014.88</v>
      </c>
      <c r="H362" s="11">
        <f>H363</f>
        <v>159014.88</v>
      </c>
      <c r="I362" s="11"/>
      <c r="J362" s="11">
        <f t="shared" si="71"/>
        <v>0</v>
      </c>
      <c r="K362" s="11">
        <f t="shared" si="69"/>
        <v>0</v>
      </c>
    </row>
    <row r="363" spans="2:11" s="39" customFormat="1" ht="31.5" x14ac:dyDescent="0.25">
      <c r="B363" s="9" t="s">
        <v>242</v>
      </c>
      <c r="C363" s="27">
        <v>10</v>
      </c>
      <c r="D363" s="7">
        <v>1</v>
      </c>
      <c r="E363" s="8">
        <v>5444</v>
      </c>
      <c r="F363" s="2">
        <v>200</v>
      </c>
      <c r="G363" s="11">
        <f>G364</f>
        <v>159014.88</v>
      </c>
      <c r="H363" s="11">
        <f>H364</f>
        <v>159014.88</v>
      </c>
      <c r="I363" s="11"/>
      <c r="J363" s="11">
        <f t="shared" si="71"/>
        <v>0</v>
      </c>
      <c r="K363" s="11">
        <f t="shared" si="69"/>
        <v>0</v>
      </c>
    </row>
    <row r="364" spans="2:11" s="39" customFormat="1" ht="31.5" x14ac:dyDescent="0.25">
      <c r="B364" s="9" t="s">
        <v>243</v>
      </c>
      <c r="C364" s="27">
        <v>10</v>
      </c>
      <c r="D364" s="7">
        <v>1</v>
      </c>
      <c r="E364" s="8">
        <v>5444</v>
      </c>
      <c r="F364" s="2">
        <v>240</v>
      </c>
      <c r="G364" s="11">
        <v>159014.88</v>
      </c>
      <c r="H364" s="11">
        <v>159014.88</v>
      </c>
      <c r="I364" s="11"/>
      <c r="J364" s="11">
        <f t="shared" si="71"/>
        <v>0</v>
      </c>
      <c r="K364" s="11">
        <f t="shared" si="69"/>
        <v>0</v>
      </c>
    </row>
    <row r="365" spans="2:11" s="39" customFormat="1" ht="141.75" x14ac:dyDescent="0.25">
      <c r="B365" s="6" t="s">
        <v>159</v>
      </c>
      <c r="C365" s="27">
        <v>10</v>
      </c>
      <c r="D365" s="7">
        <v>1</v>
      </c>
      <c r="E365" s="8">
        <v>5520</v>
      </c>
      <c r="F365" s="2"/>
      <c r="G365" s="11">
        <f>G366+G368</f>
        <v>1632800</v>
      </c>
      <c r="H365" s="11">
        <f>H366+H368</f>
        <v>1632800</v>
      </c>
      <c r="I365" s="11">
        <f>I366+I368</f>
        <v>335050.53000000003</v>
      </c>
      <c r="J365" s="11">
        <f t="shared" si="71"/>
        <v>20.519998162665363</v>
      </c>
      <c r="K365" s="11">
        <f t="shared" si="69"/>
        <v>20.519998162665363</v>
      </c>
    </row>
    <row r="366" spans="2:11" s="39" customFormat="1" ht="63" x14ac:dyDescent="0.25">
      <c r="B366" s="9" t="s">
        <v>225</v>
      </c>
      <c r="C366" s="27">
        <v>10</v>
      </c>
      <c r="D366" s="7">
        <v>1</v>
      </c>
      <c r="E366" s="8">
        <v>5520</v>
      </c>
      <c r="F366" s="2">
        <v>100</v>
      </c>
      <c r="G366" s="11">
        <f>G367</f>
        <v>1473000</v>
      </c>
      <c r="H366" s="11">
        <f>H367</f>
        <v>1473000</v>
      </c>
      <c r="I366" s="11">
        <f>I367</f>
        <v>333922.40000000002</v>
      </c>
      <c r="J366" s="11">
        <f t="shared" si="71"/>
        <v>22.669545145960626</v>
      </c>
      <c r="K366" s="11">
        <f t="shared" si="69"/>
        <v>22.669545145960626</v>
      </c>
    </row>
    <row r="367" spans="2:11" s="39" customFormat="1" ht="31.5" x14ac:dyDescent="0.25">
      <c r="B367" s="9" t="s">
        <v>49</v>
      </c>
      <c r="C367" s="27">
        <v>10</v>
      </c>
      <c r="D367" s="7">
        <v>1</v>
      </c>
      <c r="E367" s="8">
        <v>5520</v>
      </c>
      <c r="F367" s="2">
        <v>120</v>
      </c>
      <c r="G367" s="11">
        <v>1473000</v>
      </c>
      <c r="H367" s="11">
        <v>1473000</v>
      </c>
      <c r="I367" s="11">
        <v>333922.40000000002</v>
      </c>
      <c r="J367" s="11">
        <f t="shared" si="71"/>
        <v>22.669545145960626</v>
      </c>
      <c r="K367" s="11">
        <f t="shared" si="69"/>
        <v>22.669545145960626</v>
      </c>
    </row>
    <row r="368" spans="2:11" s="39" customFormat="1" ht="31.5" x14ac:dyDescent="0.25">
      <c r="B368" s="9" t="s">
        <v>242</v>
      </c>
      <c r="C368" s="27">
        <v>10</v>
      </c>
      <c r="D368" s="7">
        <v>1</v>
      </c>
      <c r="E368" s="8">
        <v>5520</v>
      </c>
      <c r="F368" s="2">
        <v>200</v>
      </c>
      <c r="G368" s="11">
        <f>G369</f>
        <v>159800</v>
      </c>
      <c r="H368" s="11">
        <f>H369</f>
        <v>159800</v>
      </c>
      <c r="I368" s="11">
        <f>I369</f>
        <v>1128.1300000000001</v>
      </c>
      <c r="J368" s="11">
        <f t="shared" si="71"/>
        <v>0.7059637046307885</v>
      </c>
      <c r="K368" s="11">
        <f t="shared" si="69"/>
        <v>0.7059637046307885</v>
      </c>
    </row>
    <row r="369" spans="2:11" s="39" customFormat="1" ht="31.5" x14ac:dyDescent="0.25">
      <c r="B369" s="9" t="s">
        <v>243</v>
      </c>
      <c r="C369" s="27">
        <v>10</v>
      </c>
      <c r="D369" s="7">
        <v>1</v>
      </c>
      <c r="E369" s="8">
        <v>5520</v>
      </c>
      <c r="F369" s="2">
        <v>240</v>
      </c>
      <c r="G369" s="11">
        <v>159800</v>
      </c>
      <c r="H369" s="11">
        <v>159800</v>
      </c>
      <c r="I369" s="11">
        <v>1128.1300000000001</v>
      </c>
      <c r="J369" s="11">
        <f t="shared" si="71"/>
        <v>0.7059637046307885</v>
      </c>
      <c r="K369" s="11">
        <f t="shared" si="69"/>
        <v>0.7059637046307885</v>
      </c>
    </row>
    <row r="370" spans="2:11" s="39" customFormat="1" ht="189" x14ac:dyDescent="0.25">
      <c r="B370" s="6" t="s">
        <v>249</v>
      </c>
      <c r="C370" s="27">
        <v>10</v>
      </c>
      <c r="D370" s="7">
        <v>1</v>
      </c>
      <c r="E370" s="8">
        <v>5930</v>
      </c>
      <c r="F370" s="2"/>
      <c r="G370" s="11">
        <f>G371+G373</f>
        <v>5014100</v>
      </c>
      <c r="H370" s="11">
        <f>H371+H373</f>
        <v>5014100</v>
      </c>
      <c r="I370" s="11">
        <f>I371+I373</f>
        <v>743278.27</v>
      </c>
      <c r="J370" s="11">
        <f t="shared" si="71"/>
        <v>14.823762390060031</v>
      </c>
      <c r="K370" s="11">
        <f t="shared" si="69"/>
        <v>14.823762390060031</v>
      </c>
    </row>
    <row r="371" spans="2:11" s="39" customFormat="1" ht="63" x14ac:dyDescent="0.25">
      <c r="B371" s="9" t="s">
        <v>225</v>
      </c>
      <c r="C371" s="27">
        <v>10</v>
      </c>
      <c r="D371" s="7">
        <v>1</v>
      </c>
      <c r="E371" s="8">
        <v>5930</v>
      </c>
      <c r="F371" s="2">
        <v>100</v>
      </c>
      <c r="G371" s="11">
        <f>G372</f>
        <v>4894100</v>
      </c>
      <c r="H371" s="11">
        <f>H372</f>
        <v>4894100</v>
      </c>
      <c r="I371" s="11">
        <f>I372</f>
        <v>743278.27</v>
      </c>
      <c r="J371" s="11">
        <f t="shared" si="71"/>
        <v>15.187230951553913</v>
      </c>
      <c r="K371" s="11">
        <f t="shared" si="69"/>
        <v>15.187230951553913</v>
      </c>
    </row>
    <row r="372" spans="2:11" s="39" customFormat="1" ht="31.5" x14ac:dyDescent="0.25">
      <c r="B372" s="9" t="s">
        <v>49</v>
      </c>
      <c r="C372" s="27">
        <v>10</v>
      </c>
      <c r="D372" s="7">
        <v>1</v>
      </c>
      <c r="E372" s="8">
        <v>5930</v>
      </c>
      <c r="F372" s="2">
        <v>120</v>
      </c>
      <c r="G372" s="11">
        <v>4894100</v>
      </c>
      <c r="H372" s="11">
        <v>4894100</v>
      </c>
      <c r="I372" s="11">
        <v>743278.27</v>
      </c>
      <c r="J372" s="11">
        <f t="shared" si="71"/>
        <v>15.187230951553913</v>
      </c>
      <c r="K372" s="11">
        <f t="shared" si="69"/>
        <v>15.187230951553913</v>
      </c>
    </row>
    <row r="373" spans="2:11" s="39" customFormat="1" ht="31.5" x14ac:dyDescent="0.25">
      <c r="B373" s="9" t="s">
        <v>242</v>
      </c>
      <c r="C373" s="27">
        <v>10</v>
      </c>
      <c r="D373" s="7">
        <v>1</v>
      </c>
      <c r="E373" s="8">
        <v>5930</v>
      </c>
      <c r="F373" s="2">
        <v>200</v>
      </c>
      <c r="G373" s="11">
        <f>G374</f>
        <v>120000</v>
      </c>
      <c r="H373" s="11">
        <f>H374</f>
        <v>120000</v>
      </c>
      <c r="I373" s="11"/>
      <c r="J373" s="11">
        <f t="shared" si="71"/>
        <v>0</v>
      </c>
      <c r="K373" s="11">
        <f t="shared" si="69"/>
        <v>0</v>
      </c>
    </row>
    <row r="374" spans="2:11" s="39" customFormat="1" ht="31.5" x14ac:dyDescent="0.25">
      <c r="B374" s="9" t="s">
        <v>243</v>
      </c>
      <c r="C374" s="27">
        <v>10</v>
      </c>
      <c r="D374" s="7">
        <v>1</v>
      </c>
      <c r="E374" s="8">
        <v>5930</v>
      </c>
      <c r="F374" s="2">
        <v>240</v>
      </c>
      <c r="G374" s="11">
        <v>120000</v>
      </c>
      <c r="H374" s="11">
        <v>120000</v>
      </c>
      <c r="I374" s="11"/>
      <c r="J374" s="11">
        <f t="shared" si="71"/>
        <v>0</v>
      </c>
      <c r="K374" s="11">
        <f t="shared" si="69"/>
        <v>0</v>
      </c>
    </row>
    <row r="375" spans="2:11" s="39" customFormat="1" ht="189" x14ac:dyDescent="0.25">
      <c r="B375" s="6" t="s">
        <v>177</v>
      </c>
      <c r="C375" s="27">
        <v>10</v>
      </c>
      <c r="D375" s="7">
        <v>1</v>
      </c>
      <c r="E375" s="8">
        <v>5931</v>
      </c>
      <c r="F375" s="2"/>
      <c r="G375" s="11">
        <f>G376+G378</f>
        <v>1327200</v>
      </c>
      <c r="H375" s="11">
        <f>H376+H378</f>
        <v>1327200</v>
      </c>
      <c r="I375" s="11">
        <f>I376+I378</f>
        <v>332999.81</v>
      </c>
      <c r="J375" s="11">
        <f t="shared" si="71"/>
        <v>25.0904015973478</v>
      </c>
      <c r="K375" s="11">
        <f t="shared" si="69"/>
        <v>25.0904015973478</v>
      </c>
    </row>
    <row r="376" spans="2:11" s="39" customFormat="1" ht="63" x14ac:dyDescent="0.25">
      <c r="B376" s="9" t="s">
        <v>225</v>
      </c>
      <c r="C376" s="27">
        <v>10</v>
      </c>
      <c r="D376" s="7">
        <v>1</v>
      </c>
      <c r="E376" s="8">
        <v>5931</v>
      </c>
      <c r="F376" s="2">
        <v>100</v>
      </c>
      <c r="G376" s="11">
        <f>G377</f>
        <v>496900</v>
      </c>
      <c r="H376" s="11">
        <f>H377</f>
        <v>496900</v>
      </c>
      <c r="I376" s="11">
        <f>I377</f>
        <v>318277.81</v>
      </c>
      <c r="J376" s="11">
        <f t="shared" si="71"/>
        <v>64.05268866975247</v>
      </c>
      <c r="K376" s="11">
        <f t="shared" si="69"/>
        <v>64.05268866975247</v>
      </c>
    </row>
    <row r="377" spans="2:11" s="39" customFormat="1" ht="31.5" x14ac:dyDescent="0.25">
      <c r="B377" s="9" t="s">
        <v>49</v>
      </c>
      <c r="C377" s="27">
        <v>10</v>
      </c>
      <c r="D377" s="7">
        <v>1</v>
      </c>
      <c r="E377" s="8">
        <v>5931</v>
      </c>
      <c r="F377" s="2">
        <v>120</v>
      </c>
      <c r="G377" s="11">
        <v>496900</v>
      </c>
      <c r="H377" s="11">
        <f>396900+100000</f>
        <v>496900</v>
      </c>
      <c r="I377" s="11">
        <v>318277.81</v>
      </c>
      <c r="J377" s="11">
        <f t="shared" si="71"/>
        <v>64.05268866975247</v>
      </c>
      <c r="K377" s="11">
        <f t="shared" si="69"/>
        <v>64.05268866975247</v>
      </c>
    </row>
    <row r="378" spans="2:11" s="39" customFormat="1" ht="31.5" x14ac:dyDescent="0.25">
      <c r="B378" s="9" t="s">
        <v>242</v>
      </c>
      <c r="C378" s="27">
        <v>10</v>
      </c>
      <c r="D378" s="7">
        <v>1</v>
      </c>
      <c r="E378" s="8">
        <v>5931</v>
      </c>
      <c r="F378" s="2">
        <v>200</v>
      </c>
      <c r="G378" s="11">
        <f>G379</f>
        <v>830300</v>
      </c>
      <c r="H378" s="11">
        <f>H379</f>
        <v>830300</v>
      </c>
      <c r="I378" s="11">
        <f>I379</f>
        <v>14722</v>
      </c>
      <c r="J378" s="11">
        <f t="shared" si="71"/>
        <v>1.773094062387089</v>
      </c>
      <c r="K378" s="11">
        <f t="shared" si="69"/>
        <v>1.773094062387089</v>
      </c>
    </row>
    <row r="379" spans="2:11" s="39" customFormat="1" ht="31.5" x14ac:dyDescent="0.25">
      <c r="B379" s="9" t="s">
        <v>243</v>
      </c>
      <c r="C379" s="27">
        <v>10</v>
      </c>
      <c r="D379" s="7">
        <v>1</v>
      </c>
      <c r="E379" s="8">
        <v>5931</v>
      </c>
      <c r="F379" s="2">
        <v>240</v>
      </c>
      <c r="G379" s="11">
        <v>830300</v>
      </c>
      <c r="H379" s="11">
        <v>830300</v>
      </c>
      <c r="I379" s="11">
        <v>14722</v>
      </c>
      <c r="J379" s="11">
        <f t="shared" si="71"/>
        <v>1.773094062387089</v>
      </c>
      <c r="K379" s="11">
        <f t="shared" si="69"/>
        <v>1.773094062387089</v>
      </c>
    </row>
    <row r="380" spans="2:11" s="39" customFormat="1" ht="110.25" x14ac:dyDescent="0.25">
      <c r="B380" s="9" t="s">
        <v>223</v>
      </c>
      <c r="C380" s="27">
        <v>10</v>
      </c>
      <c r="D380" s="7">
        <v>1</v>
      </c>
      <c r="E380" s="8">
        <v>9999</v>
      </c>
      <c r="F380" s="2"/>
      <c r="G380" s="11">
        <f t="shared" ref="G380:I381" si="72">G381</f>
        <v>2593500</v>
      </c>
      <c r="H380" s="11">
        <f t="shared" si="72"/>
        <v>68000</v>
      </c>
      <c r="I380" s="11">
        <f t="shared" si="72"/>
        <v>0</v>
      </c>
      <c r="J380" s="11">
        <f t="shared" si="71"/>
        <v>0</v>
      </c>
      <c r="K380" s="11">
        <f t="shared" si="69"/>
        <v>0</v>
      </c>
    </row>
    <row r="381" spans="2:11" s="39" customFormat="1" ht="31.5" x14ac:dyDescent="0.25">
      <c r="B381" s="9" t="s">
        <v>242</v>
      </c>
      <c r="C381" s="27">
        <v>10</v>
      </c>
      <c r="D381" s="7">
        <v>1</v>
      </c>
      <c r="E381" s="8">
        <v>9999</v>
      </c>
      <c r="F381" s="2">
        <v>200</v>
      </c>
      <c r="G381" s="11">
        <f t="shared" si="72"/>
        <v>2593500</v>
      </c>
      <c r="H381" s="11">
        <f t="shared" si="72"/>
        <v>68000</v>
      </c>
      <c r="I381" s="11">
        <f t="shared" si="72"/>
        <v>0</v>
      </c>
      <c r="J381" s="11">
        <f t="shared" si="71"/>
        <v>0</v>
      </c>
      <c r="K381" s="11">
        <f t="shared" si="69"/>
        <v>0</v>
      </c>
    </row>
    <row r="382" spans="2:11" s="39" customFormat="1" ht="31.5" x14ac:dyDescent="0.25">
      <c r="B382" s="9" t="s">
        <v>243</v>
      </c>
      <c r="C382" s="27">
        <v>10</v>
      </c>
      <c r="D382" s="7">
        <v>1</v>
      </c>
      <c r="E382" s="8">
        <v>9999</v>
      </c>
      <c r="F382" s="2">
        <v>240</v>
      </c>
      <c r="G382" s="11">
        <v>2593500</v>
      </c>
      <c r="H382" s="11">
        <v>68000</v>
      </c>
      <c r="I382" s="11"/>
      <c r="J382" s="11">
        <f t="shared" si="71"/>
        <v>0</v>
      </c>
      <c r="K382" s="11">
        <f t="shared" si="69"/>
        <v>0</v>
      </c>
    </row>
    <row r="383" spans="2:11" s="39" customFormat="1" ht="110.25" x14ac:dyDescent="0.25">
      <c r="B383" s="6" t="s">
        <v>91</v>
      </c>
      <c r="C383" s="27">
        <v>10</v>
      </c>
      <c r="D383" s="7">
        <v>3</v>
      </c>
      <c r="E383" s="8">
        <v>0</v>
      </c>
      <c r="F383" s="2"/>
      <c r="G383" s="11">
        <f t="shared" ref="G383:I385" si="73">G384</f>
        <v>76400</v>
      </c>
      <c r="H383" s="11">
        <f t="shared" si="73"/>
        <v>76400</v>
      </c>
      <c r="I383" s="11">
        <f t="shared" si="73"/>
        <v>0</v>
      </c>
      <c r="J383" s="11">
        <f t="shared" si="71"/>
        <v>0</v>
      </c>
      <c r="K383" s="11">
        <f t="shared" si="69"/>
        <v>0</v>
      </c>
    </row>
    <row r="384" spans="2:11" s="39" customFormat="1" ht="110.25" x14ac:dyDescent="0.25">
      <c r="B384" s="6" t="s">
        <v>85</v>
      </c>
      <c r="C384" s="27">
        <v>10</v>
      </c>
      <c r="D384" s="7">
        <v>3</v>
      </c>
      <c r="E384" s="8">
        <v>9999</v>
      </c>
      <c r="F384" s="2"/>
      <c r="G384" s="11">
        <f t="shared" si="73"/>
        <v>76400</v>
      </c>
      <c r="H384" s="11">
        <f t="shared" si="73"/>
        <v>76400</v>
      </c>
      <c r="I384" s="11">
        <f t="shared" si="73"/>
        <v>0</v>
      </c>
      <c r="J384" s="11">
        <f t="shared" si="71"/>
        <v>0</v>
      </c>
      <c r="K384" s="11">
        <f t="shared" si="69"/>
        <v>0</v>
      </c>
    </row>
    <row r="385" spans="2:11" s="39" customFormat="1" ht="31.5" x14ac:dyDescent="0.25">
      <c r="B385" s="9" t="s">
        <v>242</v>
      </c>
      <c r="C385" s="27">
        <v>10</v>
      </c>
      <c r="D385" s="7">
        <v>3</v>
      </c>
      <c r="E385" s="8">
        <v>9999</v>
      </c>
      <c r="F385" s="2">
        <v>200</v>
      </c>
      <c r="G385" s="11">
        <f t="shared" si="73"/>
        <v>76400</v>
      </c>
      <c r="H385" s="11">
        <f t="shared" si="73"/>
        <v>76400</v>
      </c>
      <c r="I385" s="11">
        <f t="shared" si="73"/>
        <v>0</v>
      </c>
      <c r="J385" s="11">
        <f t="shared" si="71"/>
        <v>0</v>
      </c>
      <c r="K385" s="11">
        <f t="shared" si="69"/>
        <v>0</v>
      </c>
    </row>
    <row r="386" spans="2:11" s="39" customFormat="1" ht="31.5" x14ac:dyDescent="0.25">
      <c r="B386" s="9" t="s">
        <v>243</v>
      </c>
      <c r="C386" s="27">
        <v>10</v>
      </c>
      <c r="D386" s="7">
        <v>3</v>
      </c>
      <c r="E386" s="8">
        <v>9999</v>
      </c>
      <c r="F386" s="2">
        <v>240</v>
      </c>
      <c r="G386" s="11">
        <v>76400</v>
      </c>
      <c r="H386" s="11">
        <v>76400</v>
      </c>
      <c r="I386" s="11"/>
      <c r="J386" s="11">
        <f t="shared" si="71"/>
        <v>0</v>
      </c>
      <c r="K386" s="11">
        <f t="shared" si="69"/>
        <v>0</v>
      </c>
    </row>
    <row r="387" spans="2:11" s="39" customFormat="1" ht="63" x14ac:dyDescent="0.25">
      <c r="B387" s="6" t="s">
        <v>86</v>
      </c>
      <c r="C387" s="27">
        <v>11</v>
      </c>
      <c r="D387" s="7">
        <v>0</v>
      </c>
      <c r="E387" s="8">
        <v>0</v>
      </c>
      <c r="F387" s="2"/>
      <c r="G387" s="11">
        <f>G388+G402</f>
        <v>16759800</v>
      </c>
      <c r="H387" s="11">
        <f>H388+H402</f>
        <v>16759800</v>
      </c>
      <c r="I387" s="11">
        <f>I388+I402</f>
        <v>4535763.88</v>
      </c>
      <c r="J387" s="11">
        <f t="shared" si="71"/>
        <v>27.0633532619721</v>
      </c>
      <c r="K387" s="11">
        <f t="shared" si="69"/>
        <v>27.0633532619721</v>
      </c>
    </row>
    <row r="388" spans="2:11" s="39" customFormat="1" ht="110.25" x14ac:dyDescent="0.25">
      <c r="B388" s="6" t="s">
        <v>87</v>
      </c>
      <c r="C388" s="27">
        <v>11</v>
      </c>
      <c r="D388" s="7">
        <v>1</v>
      </c>
      <c r="E388" s="8">
        <v>0</v>
      </c>
      <c r="F388" s="2"/>
      <c r="G388" s="11">
        <f>G389+G399+G396</f>
        <v>15175600</v>
      </c>
      <c r="H388" s="11">
        <f>H389+H399+H396</f>
        <v>15175600</v>
      </c>
      <c r="I388" s="11">
        <f>I389+I399+I396</f>
        <v>4535763.88</v>
      </c>
      <c r="J388" s="11">
        <f t="shared" si="71"/>
        <v>29.888530799441209</v>
      </c>
      <c r="K388" s="11">
        <f t="shared" si="69"/>
        <v>29.888530799441209</v>
      </c>
    </row>
    <row r="389" spans="2:11" s="39" customFormat="1" ht="141.75" x14ac:dyDescent="0.25">
      <c r="B389" s="6" t="s">
        <v>50</v>
      </c>
      <c r="C389" s="27">
        <v>11</v>
      </c>
      <c r="D389" s="7">
        <v>1</v>
      </c>
      <c r="E389" s="8">
        <v>59</v>
      </c>
      <c r="F389" s="2"/>
      <c r="G389" s="11">
        <f>G390+G392+G394</f>
        <v>14828400</v>
      </c>
      <c r="H389" s="11">
        <f>H390+H392+H394</f>
        <v>14828400</v>
      </c>
      <c r="I389" s="11">
        <f>I390+I392+I394</f>
        <v>4486403.88</v>
      </c>
      <c r="J389" s="11">
        <f t="shared" si="71"/>
        <v>30.255481913085703</v>
      </c>
      <c r="K389" s="11">
        <f t="shared" si="69"/>
        <v>30.255481913085703</v>
      </c>
    </row>
    <row r="390" spans="2:11" s="39" customFormat="1" ht="63" x14ac:dyDescent="0.25">
      <c r="B390" s="9" t="s">
        <v>225</v>
      </c>
      <c r="C390" s="27">
        <v>11</v>
      </c>
      <c r="D390" s="7">
        <v>1</v>
      </c>
      <c r="E390" s="8">
        <v>59</v>
      </c>
      <c r="F390" s="2">
        <v>100</v>
      </c>
      <c r="G390" s="11">
        <f>G391</f>
        <v>12672200</v>
      </c>
      <c r="H390" s="11">
        <f>H391</f>
        <v>12672200</v>
      </c>
      <c r="I390" s="11">
        <f>I391</f>
        <v>4154709.78</v>
      </c>
      <c r="J390" s="11">
        <f t="shared" si="71"/>
        <v>32.786018055270588</v>
      </c>
      <c r="K390" s="11">
        <f t="shared" si="69"/>
        <v>32.786018055270588</v>
      </c>
    </row>
    <row r="391" spans="2:11" s="39" customFormat="1" ht="15.75" x14ac:dyDescent="0.25">
      <c r="B391" s="9" t="s">
        <v>226</v>
      </c>
      <c r="C391" s="27">
        <v>11</v>
      </c>
      <c r="D391" s="7">
        <v>1</v>
      </c>
      <c r="E391" s="8">
        <v>59</v>
      </c>
      <c r="F391" s="2">
        <v>110</v>
      </c>
      <c r="G391" s="11">
        <f>12547200+125000</f>
        <v>12672200</v>
      </c>
      <c r="H391" s="11">
        <f>12547200+125000</f>
        <v>12672200</v>
      </c>
      <c r="I391" s="11">
        <v>4154709.78</v>
      </c>
      <c r="J391" s="11">
        <f t="shared" si="71"/>
        <v>32.786018055270588</v>
      </c>
      <c r="K391" s="11">
        <f t="shared" si="69"/>
        <v>32.786018055270588</v>
      </c>
    </row>
    <row r="392" spans="2:11" s="39" customFormat="1" ht="31.5" x14ac:dyDescent="0.25">
      <c r="B392" s="9" t="s">
        <v>242</v>
      </c>
      <c r="C392" s="27">
        <v>11</v>
      </c>
      <c r="D392" s="7">
        <v>1</v>
      </c>
      <c r="E392" s="8">
        <v>59</v>
      </c>
      <c r="F392" s="2">
        <v>200</v>
      </c>
      <c r="G392" s="11">
        <f>G393</f>
        <v>2045200</v>
      </c>
      <c r="H392" s="11">
        <f>H393</f>
        <v>2045200</v>
      </c>
      <c r="I392" s="11">
        <f>I393</f>
        <v>331694.09999999998</v>
      </c>
      <c r="J392" s="11">
        <f t="shared" si="71"/>
        <v>16.218174261685895</v>
      </c>
      <c r="K392" s="11">
        <f t="shared" si="69"/>
        <v>16.218174261685895</v>
      </c>
    </row>
    <row r="393" spans="2:11" s="39" customFormat="1" ht="31.5" x14ac:dyDescent="0.25">
      <c r="B393" s="9" t="s">
        <v>243</v>
      </c>
      <c r="C393" s="27">
        <v>11</v>
      </c>
      <c r="D393" s="7">
        <v>1</v>
      </c>
      <c r="E393" s="8">
        <v>59</v>
      </c>
      <c r="F393" s="2">
        <v>240</v>
      </c>
      <c r="G393" s="11">
        <v>2045200</v>
      </c>
      <c r="H393" s="11">
        <v>2045200</v>
      </c>
      <c r="I393" s="11">
        <v>331694.09999999998</v>
      </c>
      <c r="J393" s="11">
        <f t="shared" si="71"/>
        <v>16.218174261685895</v>
      </c>
      <c r="K393" s="11">
        <f t="shared" si="69"/>
        <v>16.218174261685895</v>
      </c>
    </row>
    <row r="394" spans="2:11" s="39" customFormat="1" ht="15.75" x14ac:dyDescent="0.25">
      <c r="B394" s="6" t="s">
        <v>81</v>
      </c>
      <c r="C394" s="27">
        <v>11</v>
      </c>
      <c r="D394" s="7">
        <v>1</v>
      </c>
      <c r="E394" s="8">
        <v>59</v>
      </c>
      <c r="F394" s="2">
        <v>800</v>
      </c>
      <c r="G394" s="11">
        <f>G395</f>
        <v>111000</v>
      </c>
      <c r="H394" s="11">
        <f>H395</f>
        <v>111000</v>
      </c>
      <c r="I394" s="11">
        <f>I395</f>
        <v>0</v>
      </c>
      <c r="J394" s="11">
        <f t="shared" si="71"/>
        <v>0</v>
      </c>
      <c r="K394" s="11">
        <f t="shared" si="69"/>
        <v>0</v>
      </c>
    </row>
    <row r="395" spans="2:11" s="39" customFormat="1" ht="15.75" x14ac:dyDescent="0.25">
      <c r="B395" s="6" t="s">
        <v>82</v>
      </c>
      <c r="C395" s="27">
        <v>11</v>
      </c>
      <c r="D395" s="7">
        <v>1</v>
      </c>
      <c r="E395" s="8">
        <v>59</v>
      </c>
      <c r="F395" s="2">
        <v>850</v>
      </c>
      <c r="G395" s="11">
        <f>103200+7800</f>
        <v>111000</v>
      </c>
      <c r="H395" s="11">
        <f>103200+7800</f>
        <v>111000</v>
      </c>
      <c r="I395" s="11"/>
      <c r="J395" s="11">
        <f t="shared" si="71"/>
        <v>0</v>
      </c>
      <c r="K395" s="11">
        <f t="shared" si="69"/>
        <v>0</v>
      </c>
    </row>
    <row r="396" spans="2:11" s="39" customFormat="1" ht="157.5" x14ac:dyDescent="0.25">
      <c r="B396" s="6" t="s">
        <v>160</v>
      </c>
      <c r="C396" s="27">
        <v>11</v>
      </c>
      <c r="D396" s="7">
        <v>1</v>
      </c>
      <c r="E396" s="8">
        <v>5414</v>
      </c>
      <c r="F396" s="2"/>
      <c r="G396" s="11">
        <f t="shared" ref="G396:I397" si="74">G397</f>
        <v>11000</v>
      </c>
      <c r="H396" s="11">
        <f t="shared" si="74"/>
        <v>11000</v>
      </c>
      <c r="I396" s="11">
        <f t="shared" si="74"/>
        <v>0</v>
      </c>
      <c r="J396" s="11">
        <f t="shared" si="71"/>
        <v>0</v>
      </c>
      <c r="K396" s="11">
        <f t="shared" si="69"/>
        <v>0</v>
      </c>
    </row>
    <row r="397" spans="2:11" s="39" customFormat="1" ht="31.5" x14ac:dyDescent="0.25">
      <c r="B397" s="9" t="s">
        <v>242</v>
      </c>
      <c r="C397" s="27">
        <v>11</v>
      </c>
      <c r="D397" s="7">
        <v>1</v>
      </c>
      <c r="E397" s="8">
        <v>5414</v>
      </c>
      <c r="F397" s="2">
        <v>200</v>
      </c>
      <c r="G397" s="11">
        <f t="shared" si="74"/>
        <v>11000</v>
      </c>
      <c r="H397" s="11">
        <f t="shared" si="74"/>
        <v>11000</v>
      </c>
      <c r="I397" s="11">
        <f t="shared" si="74"/>
        <v>0</v>
      </c>
      <c r="J397" s="11">
        <f t="shared" si="71"/>
        <v>0</v>
      </c>
      <c r="K397" s="11">
        <f t="shared" si="69"/>
        <v>0</v>
      </c>
    </row>
    <row r="398" spans="2:11" s="39" customFormat="1" ht="31.5" x14ac:dyDescent="0.25">
      <c r="B398" s="9" t="s">
        <v>243</v>
      </c>
      <c r="C398" s="27">
        <v>11</v>
      </c>
      <c r="D398" s="7">
        <v>1</v>
      </c>
      <c r="E398" s="8">
        <v>5414</v>
      </c>
      <c r="F398" s="2">
        <v>240</v>
      </c>
      <c r="G398" s="11">
        <v>11000</v>
      </c>
      <c r="H398" s="11">
        <v>11000</v>
      </c>
      <c r="I398" s="11"/>
      <c r="J398" s="11">
        <f t="shared" si="71"/>
        <v>0</v>
      </c>
      <c r="K398" s="11">
        <f t="shared" si="69"/>
        <v>0</v>
      </c>
    </row>
    <row r="399" spans="2:11" s="39" customFormat="1" ht="110.25" x14ac:dyDescent="0.25">
      <c r="B399" s="9" t="s">
        <v>51</v>
      </c>
      <c r="C399" s="27">
        <v>11</v>
      </c>
      <c r="D399" s="7">
        <v>1</v>
      </c>
      <c r="E399" s="8">
        <v>9999</v>
      </c>
      <c r="F399" s="2"/>
      <c r="G399" s="11">
        <f t="shared" ref="G399:I400" si="75">G400</f>
        <v>336200</v>
      </c>
      <c r="H399" s="11">
        <f t="shared" si="75"/>
        <v>336200</v>
      </c>
      <c r="I399" s="11">
        <f t="shared" si="75"/>
        <v>49360</v>
      </c>
      <c r="J399" s="11">
        <f t="shared" si="71"/>
        <v>14.681737061273051</v>
      </c>
      <c r="K399" s="11">
        <f t="shared" si="69"/>
        <v>14.681737061273051</v>
      </c>
    </row>
    <row r="400" spans="2:11" s="39" customFormat="1" ht="31.5" x14ac:dyDescent="0.25">
      <c r="B400" s="9" t="s">
        <v>242</v>
      </c>
      <c r="C400" s="27">
        <v>11</v>
      </c>
      <c r="D400" s="7">
        <v>1</v>
      </c>
      <c r="E400" s="8">
        <v>9999</v>
      </c>
      <c r="F400" s="2">
        <v>200</v>
      </c>
      <c r="G400" s="11">
        <f t="shared" si="75"/>
        <v>336200</v>
      </c>
      <c r="H400" s="11">
        <f t="shared" si="75"/>
        <v>336200</v>
      </c>
      <c r="I400" s="11">
        <f t="shared" si="75"/>
        <v>49360</v>
      </c>
      <c r="J400" s="11">
        <f t="shared" si="71"/>
        <v>14.681737061273051</v>
      </c>
      <c r="K400" s="11">
        <f t="shared" si="69"/>
        <v>14.681737061273051</v>
      </c>
    </row>
    <row r="401" spans="2:11" s="39" customFormat="1" ht="31.5" x14ac:dyDescent="0.25">
      <c r="B401" s="9" t="s">
        <v>243</v>
      </c>
      <c r="C401" s="27">
        <v>11</v>
      </c>
      <c r="D401" s="7">
        <v>1</v>
      </c>
      <c r="E401" s="8">
        <v>9999</v>
      </c>
      <c r="F401" s="2">
        <v>240</v>
      </c>
      <c r="G401" s="11">
        <v>336200</v>
      </c>
      <c r="H401" s="11">
        <v>336200</v>
      </c>
      <c r="I401" s="11">
        <v>49360</v>
      </c>
      <c r="J401" s="11">
        <f t="shared" si="71"/>
        <v>14.681737061273051</v>
      </c>
      <c r="K401" s="11">
        <f t="shared" si="69"/>
        <v>14.681737061273051</v>
      </c>
    </row>
    <row r="402" spans="2:11" s="39" customFormat="1" ht="94.5" x14ac:dyDescent="0.25">
      <c r="B402" s="6" t="s">
        <v>52</v>
      </c>
      <c r="C402" s="27">
        <v>11</v>
      </c>
      <c r="D402" s="7">
        <v>2</v>
      </c>
      <c r="E402" s="8">
        <v>0</v>
      </c>
      <c r="F402" s="2"/>
      <c r="G402" s="11">
        <f>G406+G403</f>
        <v>1584200</v>
      </c>
      <c r="H402" s="11">
        <f>H406+H403</f>
        <v>1584200</v>
      </c>
      <c r="I402" s="11">
        <f>I406+I403</f>
        <v>0</v>
      </c>
      <c r="J402" s="11">
        <f t="shared" si="71"/>
        <v>0</v>
      </c>
      <c r="K402" s="11">
        <f t="shared" si="69"/>
        <v>0</v>
      </c>
    </row>
    <row r="403" spans="2:11" s="39" customFormat="1" ht="94.5" x14ac:dyDescent="0.25">
      <c r="B403" s="6" t="s">
        <v>161</v>
      </c>
      <c r="C403" s="27">
        <v>11</v>
      </c>
      <c r="D403" s="7">
        <v>2</v>
      </c>
      <c r="E403" s="8">
        <v>7812</v>
      </c>
      <c r="F403" s="2"/>
      <c r="G403" s="11">
        <f t="shared" ref="G403:I404" si="76">G404</f>
        <v>985000</v>
      </c>
      <c r="H403" s="11">
        <f t="shared" si="76"/>
        <v>985000</v>
      </c>
      <c r="I403" s="11">
        <f t="shared" si="76"/>
        <v>0</v>
      </c>
      <c r="J403" s="11">
        <f t="shared" si="71"/>
        <v>0</v>
      </c>
      <c r="K403" s="11">
        <f t="shared" si="69"/>
        <v>0</v>
      </c>
    </row>
    <row r="404" spans="2:11" s="39" customFormat="1" ht="15.75" x14ac:dyDescent="0.25">
      <c r="B404" s="9" t="s">
        <v>81</v>
      </c>
      <c r="C404" s="27">
        <v>11</v>
      </c>
      <c r="D404" s="7">
        <v>2</v>
      </c>
      <c r="E404" s="8">
        <v>7812</v>
      </c>
      <c r="F404" s="2">
        <v>800</v>
      </c>
      <c r="G404" s="11">
        <f t="shared" si="76"/>
        <v>985000</v>
      </c>
      <c r="H404" s="11">
        <f t="shared" si="76"/>
        <v>985000</v>
      </c>
      <c r="I404" s="11">
        <f t="shared" si="76"/>
        <v>0</v>
      </c>
      <c r="J404" s="11">
        <f t="shared" si="71"/>
        <v>0</v>
      </c>
      <c r="K404" s="11">
        <f t="shared" si="69"/>
        <v>0</v>
      </c>
    </row>
    <row r="405" spans="2:11" s="39" customFormat="1" ht="47.25" x14ac:dyDescent="0.25">
      <c r="B405" s="9" t="s">
        <v>102</v>
      </c>
      <c r="C405" s="27">
        <v>11</v>
      </c>
      <c r="D405" s="7">
        <v>2</v>
      </c>
      <c r="E405" s="8">
        <v>7812</v>
      </c>
      <c r="F405" s="1">
        <v>810</v>
      </c>
      <c r="G405" s="11">
        <v>985000</v>
      </c>
      <c r="H405" s="11">
        <v>985000</v>
      </c>
      <c r="I405" s="11"/>
      <c r="J405" s="11">
        <f t="shared" si="71"/>
        <v>0</v>
      </c>
      <c r="K405" s="11">
        <f t="shared" si="69"/>
        <v>0</v>
      </c>
    </row>
    <row r="406" spans="2:11" s="39" customFormat="1" ht="94.5" x14ac:dyDescent="0.25">
      <c r="B406" s="9" t="s">
        <v>263</v>
      </c>
      <c r="C406" s="27">
        <v>11</v>
      </c>
      <c r="D406" s="7">
        <v>2</v>
      </c>
      <c r="E406" s="8">
        <v>9999</v>
      </c>
      <c r="F406" s="1"/>
      <c r="G406" s="11">
        <f>G407</f>
        <v>599200</v>
      </c>
      <c r="H406" s="11">
        <f>H407</f>
        <v>599200</v>
      </c>
      <c r="I406" s="11"/>
      <c r="J406" s="11">
        <f t="shared" si="71"/>
        <v>0</v>
      </c>
      <c r="K406" s="11">
        <f t="shared" si="69"/>
        <v>0</v>
      </c>
    </row>
    <row r="407" spans="2:11" s="39" customFormat="1" ht="31.5" x14ac:dyDescent="0.25">
      <c r="B407" s="9" t="s">
        <v>242</v>
      </c>
      <c r="C407" s="27">
        <v>11</v>
      </c>
      <c r="D407" s="7">
        <v>2</v>
      </c>
      <c r="E407" s="8">
        <v>9999</v>
      </c>
      <c r="F407" s="1">
        <v>200</v>
      </c>
      <c r="G407" s="11">
        <f>G408</f>
        <v>599200</v>
      </c>
      <c r="H407" s="11">
        <f>H408</f>
        <v>599200</v>
      </c>
      <c r="I407" s="11"/>
      <c r="J407" s="11">
        <f t="shared" si="71"/>
        <v>0</v>
      </c>
      <c r="K407" s="11">
        <f t="shared" si="69"/>
        <v>0</v>
      </c>
    </row>
    <row r="408" spans="2:11" s="39" customFormat="1" ht="31.5" x14ac:dyDescent="0.25">
      <c r="B408" s="9" t="s">
        <v>243</v>
      </c>
      <c r="C408" s="27">
        <v>11</v>
      </c>
      <c r="D408" s="7">
        <v>2</v>
      </c>
      <c r="E408" s="8">
        <v>9999</v>
      </c>
      <c r="F408" s="1">
        <v>240</v>
      </c>
      <c r="G408" s="11">
        <v>599200</v>
      </c>
      <c r="H408" s="11">
        <v>599200</v>
      </c>
      <c r="I408" s="11"/>
      <c r="J408" s="11">
        <f t="shared" si="71"/>
        <v>0</v>
      </c>
      <c r="K408" s="11">
        <f t="shared" si="69"/>
        <v>0</v>
      </c>
    </row>
    <row r="409" spans="2:11" s="39" customFormat="1" ht="47.25" x14ac:dyDescent="0.25">
      <c r="B409" s="6" t="s">
        <v>264</v>
      </c>
      <c r="C409" s="27">
        <v>12</v>
      </c>
      <c r="D409" s="7">
        <v>0</v>
      </c>
      <c r="E409" s="8">
        <v>0</v>
      </c>
      <c r="F409" s="2"/>
      <c r="G409" s="11">
        <f>G410+G414</f>
        <v>1057000</v>
      </c>
      <c r="H409" s="11">
        <f>H410+H414</f>
        <v>1057000</v>
      </c>
      <c r="I409" s="11">
        <f>I410+I414</f>
        <v>0</v>
      </c>
      <c r="J409" s="11">
        <f t="shared" si="71"/>
        <v>0</v>
      </c>
      <c r="K409" s="11">
        <f t="shared" si="69"/>
        <v>0</v>
      </c>
    </row>
    <row r="410" spans="2:11" s="39" customFormat="1" ht="78.75" x14ac:dyDescent="0.25">
      <c r="B410" s="6" t="s">
        <v>265</v>
      </c>
      <c r="C410" s="27">
        <v>12</v>
      </c>
      <c r="D410" s="7">
        <v>1</v>
      </c>
      <c r="E410" s="8">
        <v>0</v>
      </c>
      <c r="F410" s="2"/>
      <c r="G410" s="11">
        <f t="shared" ref="G410:I412" si="77">G411</f>
        <v>473000</v>
      </c>
      <c r="H410" s="11">
        <f t="shared" si="77"/>
        <v>473000</v>
      </c>
      <c r="I410" s="11">
        <f t="shared" si="77"/>
        <v>0</v>
      </c>
      <c r="J410" s="11">
        <f t="shared" si="71"/>
        <v>0</v>
      </c>
      <c r="K410" s="11">
        <f t="shared" si="69"/>
        <v>0</v>
      </c>
    </row>
    <row r="411" spans="2:11" s="39" customFormat="1" ht="78.75" x14ac:dyDescent="0.25">
      <c r="B411" s="6" t="s">
        <v>254</v>
      </c>
      <c r="C411" s="27">
        <v>12</v>
      </c>
      <c r="D411" s="7">
        <v>1</v>
      </c>
      <c r="E411" s="8">
        <v>9999</v>
      </c>
      <c r="F411" s="2"/>
      <c r="G411" s="11">
        <f t="shared" si="77"/>
        <v>473000</v>
      </c>
      <c r="H411" s="11">
        <f t="shared" si="77"/>
        <v>473000</v>
      </c>
      <c r="I411" s="11">
        <f t="shared" si="77"/>
        <v>0</v>
      </c>
      <c r="J411" s="11">
        <f t="shared" si="71"/>
        <v>0</v>
      </c>
      <c r="K411" s="11">
        <f t="shared" si="69"/>
        <v>0</v>
      </c>
    </row>
    <row r="412" spans="2:11" s="39" customFormat="1" ht="31.5" x14ac:dyDescent="0.25">
      <c r="B412" s="9" t="s">
        <v>242</v>
      </c>
      <c r="C412" s="27">
        <v>12</v>
      </c>
      <c r="D412" s="7">
        <v>1</v>
      </c>
      <c r="E412" s="8">
        <v>9999</v>
      </c>
      <c r="F412" s="2">
        <v>200</v>
      </c>
      <c r="G412" s="11">
        <f t="shared" si="77"/>
        <v>473000</v>
      </c>
      <c r="H412" s="11">
        <f t="shared" si="77"/>
        <v>473000</v>
      </c>
      <c r="I412" s="11">
        <f t="shared" si="77"/>
        <v>0</v>
      </c>
      <c r="J412" s="11">
        <f t="shared" si="71"/>
        <v>0</v>
      </c>
      <c r="K412" s="11">
        <f t="shared" si="69"/>
        <v>0</v>
      </c>
    </row>
    <row r="413" spans="2:11" s="39" customFormat="1" ht="31.5" x14ac:dyDescent="0.25">
      <c r="B413" s="9" t="s">
        <v>243</v>
      </c>
      <c r="C413" s="27">
        <v>12</v>
      </c>
      <c r="D413" s="7">
        <v>1</v>
      </c>
      <c r="E413" s="8">
        <v>9999</v>
      </c>
      <c r="F413" s="2">
        <v>240</v>
      </c>
      <c r="G413" s="11">
        <v>473000</v>
      </c>
      <c r="H413" s="11">
        <v>473000</v>
      </c>
      <c r="I413" s="11"/>
      <c r="J413" s="11">
        <f t="shared" si="71"/>
        <v>0</v>
      </c>
      <c r="K413" s="11">
        <f t="shared" si="69"/>
        <v>0</v>
      </c>
    </row>
    <row r="414" spans="2:11" s="39" customFormat="1" ht="78.75" x14ac:dyDescent="0.25">
      <c r="B414" s="6" t="s">
        <v>255</v>
      </c>
      <c r="C414" s="27">
        <v>12</v>
      </c>
      <c r="D414" s="7">
        <v>2</v>
      </c>
      <c r="E414" s="8">
        <v>0</v>
      </c>
      <c r="F414" s="2"/>
      <c r="G414" s="11">
        <f t="shared" ref="G414:I416" si="78">G415</f>
        <v>584000</v>
      </c>
      <c r="H414" s="11">
        <f t="shared" si="78"/>
        <v>584000</v>
      </c>
      <c r="I414" s="11">
        <f t="shared" si="78"/>
        <v>0</v>
      </c>
      <c r="J414" s="11">
        <f t="shared" si="71"/>
        <v>0</v>
      </c>
      <c r="K414" s="11">
        <f t="shared" si="69"/>
        <v>0</v>
      </c>
    </row>
    <row r="415" spans="2:11" s="39" customFormat="1" ht="94.5" x14ac:dyDescent="0.25">
      <c r="B415" s="6" t="s">
        <v>256</v>
      </c>
      <c r="C415" s="27">
        <v>12</v>
      </c>
      <c r="D415" s="7">
        <v>2</v>
      </c>
      <c r="E415" s="8">
        <v>9999</v>
      </c>
      <c r="F415" s="2"/>
      <c r="G415" s="11">
        <f t="shared" si="78"/>
        <v>584000</v>
      </c>
      <c r="H415" s="11">
        <f t="shared" si="78"/>
        <v>584000</v>
      </c>
      <c r="I415" s="11">
        <f t="shared" si="78"/>
        <v>0</v>
      </c>
      <c r="J415" s="11">
        <f t="shared" si="71"/>
        <v>0</v>
      </c>
      <c r="K415" s="11">
        <f t="shared" si="69"/>
        <v>0</v>
      </c>
    </row>
    <row r="416" spans="2:11" s="39" customFormat="1" ht="31.5" x14ac:dyDescent="0.25">
      <c r="B416" s="9" t="s">
        <v>242</v>
      </c>
      <c r="C416" s="27">
        <v>12</v>
      </c>
      <c r="D416" s="7">
        <v>2</v>
      </c>
      <c r="E416" s="8">
        <v>9999</v>
      </c>
      <c r="F416" s="2">
        <v>200</v>
      </c>
      <c r="G416" s="11">
        <f t="shared" si="78"/>
        <v>584000</v>
      </c>
      <c r="H416" s="11">
        <f t="shared" si="78"/>
        <v>584000</v>
      </c>
      <c r="I416" s="11">
        <f t="shared" si="78"/>
        <v>0</v>
      </c>
      <c r="J416" s="11">
        <f t="shared" si="71"/>
        <v>0</v>
      </c>
      <c r="K416" s="11">
        <f t="shared" si="69"/>
        <v>0</v>
      </c>
    </row>
    <row r="417" spans="2:11" s="39" customFormat="1" ht="31.5" x14ac:dyDescent="0.25">
      <c r="B417" s="9" t="s">
        <v>243</v>
      </c>
      <c r="C417" s="27">
        <v>12</v>
      </c>
      <c r="D417" s="7">
        <v>2</v>
      </c>
      <c r="E417" s="8">
        <v>9999</v>
      </c>
      <c r="F417" s="2">
        <v>240</v>
      </c>
      <c r="G417" s="11">
        <v>584000</v>
      </c>
      <c r="H417" s="11">
        <v>584000</v>
      </c>
      <c r="I417" s="11"/>
      <c r="J417" s="11">
        <f t="shared" si="71"/>
        <v>0</v>
      </c>
      <c r="K417" s="11">
        <f t="shared" si="69"/>
        <v>0</v>
      </c>
    </row>
    <row r="418" spans="2:11" s="39" customFormat="1" ht="47.25" x14ac:dyDescent="0.25">
      <c r="B418" s="6" t="s">
        <v>257</v>
      </c>
      <c r="C418" s="27">
        <v>13</v>
      </c>
      <c r="D418" s="7">
        <v>0</v>
      </c>
      <c r="E418" s="8">
        <v>0</v>
      </c>
      <c r="F418" s="2"/>
      <c r="G418" s="11">
        <f>G419+G426</f>
        <v>19919600</v>
      </c>
      <c r="H418" s="11">
        <f>H419+H426</f>
        <v>22402500</v>
      </c>
      <c r="I418" s="11">
        <f>I419+I426</f>
        <v>4245736.83</v>
      </c>
      <c r="J418" s="11">
        <f t="shared" si="71"/>
        <v>21.314367908994157</v>
      </c>
      <c r="K418" s="11">
        <f t="shared" si="69"/>
        <v>18.952067090726484</v>
      </c>
    </row>
    <row r="419" spans="2:11" s="39" customFormat="1" ht="63" x14ac:dyDescent="0.25">
      <c r="B419" s="6" t="s">
        <v>258</v>
      </c>
      <c r="C419" s="27">
        <v>13</v>
      </c>
      <c r="D419" s="7">
        <v>2</v>
      </c>
      <c r="E419" s="8">
        <v>0</v>
      </c>
      <c r="F419" s="2"/>
      <c r="G419" s="11">
        <f>G420+G423</f>
        <v>17823300</v>
      </c>
      <c r="H419" s="11">
        <f>H420+H423</f>
        <v>20306200</v>
      </c>
      <c r="I419" s="11">
        <f>I420+I423</f>
        <v>4245736.83</v>
      </c>
      <c r="J419" s="11">
        <f t="shared" si="71"/>
        <v>23.821272323307134</v>
      </c>
      <c r="K419" s="11">
        <f t="shared" si="69"/>
        <v>20.908573883838432</v>
      </c>
    </row>
    <row r="420" spans="2:11" s="39" customFormat="1" ht="94.5" x14ac:dyDescent="0.25">
      <c r="B420" s="6" t="s">
        <v>259</v>
      </c>
      <c r="C420" s="27">
        <v>13</v>
      </c>
      <c r="D420" s="7">
        <v>2</v>
      </c>
      <c r="E420" s="8">
        <v>59</v>
      </c>
      <c r="F420" s="2"/>
      <c r="G420" s="11">
        <f t="shared" ref="G420:I421" si="79">G421</f>
        <v>16736500</v>
      </c>
      <c r="H420" s="11">
        <f t="shared" si="79"/>
        <v>16736500</v>
      </c>
      <c r="I420" s="11">
        <f t="shared" si="79"/>
        <v>2516399.4700000002</v>
      </c>
      <c r="J420" s="11">
        <f t="shared" si="71"/>
        <v>15.035398500283812</v>
      </c>
      <c r="K420" s="11">
        <f t="shared" si="69"/>
        <v>15.035398500283812</v>
      </c>
    </row>
    <row r="421" spans="2:11" s="39" customFormat="1" ht="31.5" x14ac:dyDescent="0.25">
      <c r="B421" s="9" t="s">
        <v>237</v>
      </c>
      <c r="C421" s="27">
        <v>13</v>
      </c>
      <c r="D421" s="7">
        <v>2</v>
      </c>
      <c r="E421" s="8">
        <v>59</v>
      </c>
      <c r="F421" s="2">
        <v>600</v>
      </c>
      <c r="G421" s="11">
        <f t="shared" si="79"/>
        <v>16736500</v>
      </c>
      <c r="H421" s="11">
        <f t="shared" si="79"/>
        <v>16736500</v>
      </c>
      <c r="I421" s="11">
        <f t="shared" si="79"/>
        <v>2516399.4700000002</v>
      </c>
      <c r="J421" s="11">
        <f t="shared" ref="J421:J484" si="80">I421/G421*100</f>
        <v>15.035398500283812</v>
      </c>
      <c r="K421" s="11">
        <f t="shared" ref="K421:K484" si="81">I421/H421*100</f>
        <v>15.035398500283812</v>
      </c>
    </row>
    <row r="422" spans="2:11" s="39" customFormat="1" ht="15.75" x14ac:dyDescent="0.25">
      <c r="B422" s="9" t="s">
        <v>238</v>
      </c>
      <c r="C422" s="27">
        <v>13</v>
      </c>
      <c r="D422" s="7">
        <v>2</v>
      </c>
      <c r="E422" s="8">
        <v>59</v>
      </c>
      <c r="F422" s="2">
        <v>610</v>
      </c>
      <c r="G422" s="11">
        <v>16736500</v>
      </c>
      <c r="H422" s="11">
        <v>16736500</v>
      </c>
      <c r="I422" s="11">
        <v>2516399.4700000002</v>
      </c>
      <c r="J422" s="11">
        <f t="shared" si="80"/>
        <v>15.035398500283812</v>
      </c>
      <c r="K422" s="11">
        <f t="shared" si="81"/>
        <v>15.035398500283812</v>
      </c>
    </row>
    <row r="423" spans="2:11" s="39" customFormat="1" ht="110.25" x14ac:dyDescent="0.25">
      <c r="B423" s="9" t="s">
        <v>170</v>
      </c>
      <c r="C423" s="27">
        <v>13</v>
      </c>
      <c r="D423" s="7">
        <v>2</v>
      </c>
      <c r="E423" s="8">
        <v>5427</v>
      </c>
      <c r="F423" s="2"/>
      <c r="G423" s="11">
        <f t="shared" ref="G423:I424" si="82">G424</f>
        <v>1086800</v>
      </c>
      <c r="H423" s="11">
        <f t="shared" si="82"/>
        <v>3569700</v>
      </c>
      <c r="I423" s="11">
        <f t="shared" si="82"/>
        <v>1729337.36</v>
      </c>
      <c r="J423" s="11">
        <f t="shared" si="80"/>
        <v>159.12195068089804</v>
      </c>
      <c r="K423" s="11">
        <f t="shared" si="81"/>
        <v>48.444893408409669</v>
      </c>
    </row>
    <row r="424" spans="2:11" s="39" customFormat="1" ht="31.5" x14ac:dyDescent="0.25">
      <c r="B424" s="9" t="s">
        <v>237</v>
      </c>
      <c r="C424" s="27">
        <v>13</v>
      </c>
      <c r="D424" s="7">
        <v>2</v>
      </c>
      <c r="E424" s="8">
        <v>5427</v>
      </c>
      <c r="F424" s="2">
        <v>600</v>
      </c>
      <c r="G424" s="11">
        <f t="shared" si="82"/>
        <v>1086800</v>
      </c>
      <c r="H424" s="11">
        <f t="shared" si="82"/>
        <v>3569700</v>
      </c>
      <c r="I424" s="11">
        <f t="shared" si="82"/>
        <v>1729337.36</v>
      </c>
      <c r="J424" s="11">
        <f t="shared" si="80"/>
        <v>159.12195068089804</v>
      </c>
      <c r="K424" s="11">
        <f t="shared" si="81"/>
        <v>48.444893408409669</v>
      </c>
    </row>
    <row r="425" spans="2:11" s="39" customFormat="1" ht="15.75" x14ac:dyDescent="0.25">
      <c r="B425" s="9" t="s">
        <v>238</v>
      </c>
      <c r="C425" s="27">
        <v>13</v>
      </c>
      <c r="D425" s="7">
        <v>2</v>
      </c>
      <c r="E425" s="8">
        <v>5427</v>
      </c>
      <c r="F425" s="2">
        <v>610</v>
      </c>
      <c r="G425" s="11">
        <v>1086800</v>
      </c>
      <c r="H425" s="11">
        <v>3569700</v>
      </c>
      <c r="I425" s="11">
        <v>1729337.36</v>
      </c>
      <c r="J425" s="11">
        <f t="shared" si="80"/>
        <v>159.12195068089804</v>
      </c>
      <c r="K425" s="11">
        <f t="shared" si="81"/>
        <v>48.444893408409669</v>
      </c>
    </row>
    <row r="426" spans="2:11" s="39" customFormat="1" ht="63" x14ac:dyDescent="0.25">
      <c r="B426" s="6" t="s">
        <v>116</v>
      </c>
      <c r="C426" s="27">
        <v>13</v>
      </c>
      <c r="D426" s="7">
        <v>5</v>
      </c>
      <c r="E426" s="8">
        <v>0</v>
      </c>
      <c r="F426" s="2"/>
      <c r="G426" s="11">
        <f>G435+G432+G427</f>
        <v>2096300</v>
      </c>
      <c r="H426" s="11">
        <f>H435+H432+H427</f>
        <v>2096300</v>
      </c>
      <c r="I426" s="11">
        <f>I435+I432+I427</f>
        <v>0</v>
      </c>
      <c r="J426" s="11">
        <f t="shared" si="80"/>
        <v>0</v>
      </c>
      <c r="K426" s="11">
        <f t="shared" si="81"/>
        <v>0</v>
      </c>
    </row>
    <row r="427" spans="2:11" s="39" customFormat="1" ht="94.5" x14ac:dyDescent="0.25">
      <c r="B427" s="6" t="s">
        <v>171</v>
      </c>
      <c r="C427" s="27">
        <v>13</v>
      </c>
      <c r="D427" s="7">
        <v>5</v>
      </c>
      <c r="E427" s="8">
        <v>5428</v>
      </c>
      <c r="F427" s="2"/>
      <c r="G427" s="11">
        <f>G428+G430</f>
        <v>1934300</v>
      </c>
      <c r="H427" s="11">
        <f>H428+H430</f>
        <v>1934300</v>
      </c>
      <c r="I427" s="11">
        <f>I428+I430</f>
        <v>0</v>
      </c>
      <c r="J427" s="11">
        <f t="shared" si="80"/>
        <v>0</v>
      </c>
      <c r="K427" s="11">
        <f t="shared" si="81"/>
        <v>0</v>
      </c>
    </row>
    <row r="428" spans="2:11" s="39" customFormat="1" ht="31.5" x14ac:dyDescent="0.25">
      <c r="B428" s="9" t="s">
        <v>242</v>
      </c>
      <c r="C428" s="27">
        <v>13</v>
      </c>
      <c r="D428" s="7">
        <v>5</v>
      </c>
      <c r="E428" s="8">
        <v>5428</v>
      </c>
      <c r="F428" s="2">
        <v>200</v>
      </c>
      <c r="G428" s="11">
        <f>G429</f>
        <v>669300</v>
      </c>
      <c r="H428" s="11">
        <f>H429</f>
        <v>669300</v>
      </c>
      <c r="I428" s="11"/>
      <c r="J428" s="11">
        <f t="shared" si="80"/>
        <v>0</v>
      </c>
      <c r="K428" s="11">
        <f t="shared" si="81"/>
        <v>0</v>
      </c>
    </row>
    <row r="429" spans="2:11" s="39" customFormat="1" ht="31.5" x14ac:dyDescent="0.25">
      <c r="B429" s="9" t="s">
        <v>243</v>
      </c>
      <c r="C429" s="27">
        <v>13</v>
      </c>
      <c r="D429" s="7">
        <v>5</v>
      </c>
      <c r="E429" s="8">
        <v>5428</v>
      </c>
      <c r="F429" s="2">
        <v>240</v>
      </c>
      <c r="G429" s="11">
        <v>669300</v>
      </c>
      <c r="H429" s="11">
        <v>669300</v>
      </c>
      <c r="I429" s="11"/>
      <c r="J429" s="11">
        <f t="shared" si="80"/>
        <v>0</v>
      </c>
      <c r="K429" s="11">
        <f t="shared" si="81"/>
        <v>0</v>
      </c>
    </row>
    <row r="430" spans="2:11" s="39" customFormat="1" ht="15.75" x14ac:dyDescent="0.25">
      <c r="B430" s="9" t="s">
        <v>81</v>
      </c>
      <c r="C430" s="27">
        <v>13</v>
      </c>
      <c r="D430" s="7">
        <v>5</v>
      </c>
      <c r="E430" s="8">
        <v>5428</v>
      </c>
      <c r="F430" s="2">
        <v>800</v>
      </c>
      <c r="G430" s="11">
        <f>G431</f>
        <v>1265000</v>
      </c>
      <c r="H430" s="11">
        <f>H431</f>
        <v>1265000</v>
      </c>
      <c r="I430" s="11"/>
      <c r="J430" s="11">
        <f t="shared" si="80"/>
        <v>0</v>
      </c>
      <c r="K430" s="11">
        <f t="shared" si="81"/>
        <v>0</v>
      </c>
    </row>
    <row r="431" spans="2:11" s="39" customFormat="1" ht="47.25" x14ac:dyDescent="0.25">
      <c r="B431" s="9" t="s">
        <v>102</v>
      </c>
      <c r="C431" s="27">
        <v>13</v>
      </c>
      <c r="D431" s="7">
        <v>5</v>
      </c>
      <c r="E431" s="8">
        <v>5428</v>
      </c>
      <c r="F431" s="2">
        <v>810</v>
      </c>
      <c r="G431" s="11">
        <v>1265000</v>
      </c>
      <c r="H431" s="11">
        <v>1265000</v>
      </c>
      <c r="I431" s="11"/>
      <c r="J431" s="11">
        <f t="shared" si="80"/>
        <v>0</v>
      </c>
      <c r="K431" s="11">
        <f t="shared" si="81"/>
        <v>0</v>
      </c>
    </row>
    <row r="432" spans="2:11" s="39" customFormat="1" ht="78.75" x14ac:dyDescent="0.25">
      <c r="B432" s="6" t="s">
        <v>282</v>
      </c>
      <c r="C432" s="27">
        <v>13</v>
      </c>
      <c r="D432" s="7">
        <v>5</v>
      </c>
      <c r="E432" s="8">
        <v>7812</v>
      </c>
      <c r="F432" s="2"/>
      <c r="G432" s="11">
        <f t="shared" ref="G432:I433" si="83">G433</f>
        <v>73000</v>
      </c>
      <c r="H432" s="11">
        <f t="shared" si="83"/>
        <v>73000</v>
      </c>
      <c r="I432" s="11">
        <f t="shared" si="83"/>
        <v>0</v>
      </c>
      <c r="J432" s="11">
        <f t="shared" si="80"/>
        <v>0</v>
      </c>
      <c r="K432" s="11">
        <f t="shared" si="81"/>
        <v>0</v>
      </c>
    </row>
    <row r="433" spans="2:11" s="39" customFormat="1" ht="15.75" x14ac:dyDescent="0.25">
      <c r="B433" s="9" t="s">
        <v>81</v>
      </c>
      <c r="C433" s="27">
        <v>13</v>
      </c>
      <c r="D433" s="7">
        <v>5</v>
      </c>
      <c r="E433" s="8">
        <v>7812</v>
      </c>
      <c r="F433" s="2">
        <v>800</v>
      </c>
      <c r="G433" s="11">
        <f t="shared" si="83"/>
        <v>73000</v>
      </c>
      <c r="H433" s="11">
        <f t="shared" si="83"/>
        <v>73000</v>
      </c>
      <c r="I433" s="11">
        <f t="shared" si="83"/>
        <v>0</v>
      </c>
      <c r="J433" s="11">
        <f t="shared" si="80"/>
        <v>0</v>
      </c>
      <c r="K433" s="11">
        <f t="shared" si="81"/>
        <v>0</v>
      </c>
    </row>
    <row r="434" spans="2:11" s="39" customFormat="1" ht="47.25" x14ac:dyDescent="0.25">
      <c r="B434" s="9" t="s">
        <v>102</v>
      </c>
      <c r="C434" s="27">
        <v>13</v>
      </c>
      <c r="D434" s="7">
        <v>5</v>
      </c>
      <c r="E434" s="8">
        <v>7812</v>
      </c>
      <c r="F434" s="1">
        <v>810</v>
      </c>
      <c r="G434" s="11">
        <v>73000</v>
      </c>
      <c r="H434" s="11">
        <v>73000</v>
      </c>
      <c r="I434" s="11"/>
      <c r="J434" s="11">
        <f t="shared" si="80"/>
        <v>0</v>
      </c>
      <c r="K434" s="11">
        <f t="shared" si="81"/>
        <v>0</v>
      </c>
    </row>
    <row r="435" spans="2:11" s="39" customFormat="1" ht="78.75" x14ac:dyDescent="0.25">
      <c r="B435" s="9" t="s">
        <v>117</v>
      </c>
      <c r="C435" s="27">
        <v>13</v>
      </c>
      <c r="D435" s="7">
        <v>5</v>
      </c>
      <c r="E435" s="8">
        <v>9999</v>
      </c>
      <c r="F435" s="1"/>
      <c r="G435" s="11">
        <f>G436</f>
        <v>89000</v>
      </c>
      <c r="H435" s="11">
        <f>H436</f>
        <v>89000</v>
      </c>
      <c r="I435" s="11"/>
      <c r="J435" s="11">
        <f t="shared" si="80"/>
        <v>0</v>
      </c>
      <c r="K435" s="11">
        <f t="shared" si="81"/>
        <v>0</v>
      </c>
    </row>
    <row r="436" spans="2:11" s="39" customFormat="1" ht="31.5" x14ac:dyDescent="0.25">
      <c r="B436" s="9" t="s">
        <v>242</v>
      </c>
      <c r="C436" s="27">
        <v>13</v>
      </c>
      <c r="D436" s="7">
        <v>5</v>
      </c>
      <c r="E436" s="8">
        <v>9999</v>
      </c>
      <c r="F436" s="1">
        <v>200</v>
      </c>
      <c r="G436" s="11">
        <f>G437</f>
        <v>89000</v>
      </c>
      <c r="H436" s="11">
        <f>H437</f>
        <v>89000</v>
      </c>
      <c r="I436" s="11"/>
      <c r="J436" s="11">
        <f t="shared" si="80"/>
        <v>0</v>
      </c>
      <c r="K436" s="11">
        <f t="shared" si="81"/>
        <v>0</v>
      </c>
    </row>
    <row r="437" spans="2:11" s="39" customFormat="1" ht="31.5" x14ac:dyDescent="0.25">
      <c r="B437" s="9" t="s">
        <v>243</v>
      </c>
      <c r="C437" s="27">
        <v>13</v>
      </c>
      <c r="D437" s="7">
        <v>5</v>
      </c>
      <c r="E437" s="8">
        <v>9999</v>
      </c>
      <c r="F437" s="1">
        <v>240</v>
      </c>
      <c r="G437" s="11">
        <v>89000</v>
      </c>
      <c r="H437" s="11">
        <v>89000</v>
      </c>
      <c r="I437" s="11"/>
      <c r="J437" s="11">
        <f t="shared" si="80"/>
        <v>0</v>
      </c>
      <c r="K437" s="11">
        <f t="shared" si="81"/>
        <v>0</v>
      </c>
    </row>
    <row r="438" spans="2:11" s="39" customFormat="1" ht="47.25" x14ac:dyDescent="0.25">
      <c r="B438" s="6" t="s">
        <v>253</v>
      </c>
      <c r="C438" s="27">
        <v>14</v>
      </c>
      <c r="D438" s="7">
        <v>0</v>
      </c>
      <c r="E438" s="8">
        <v>0</v>
      </c>
      <c r="F438" s="2"/>
      <c r="G438" s="11">
        <f>G439+G443</f>
        <v>2987800</v>
      </c>
      <c r="H438" s="11">
        <f>H439+H443</f>
        <v>2987800</v>
      </c>
      <c r="I438" s="11">
        <f>I439+I443</f>
        <v>391271.75</v>
      </c>
      <c r="J438" s="11">
        <f t="shared" si="80"/>
        <v>13.095647299015997</v>
      </c>
      <c r="K438" s="11">
        <f t="shared" si="81"/>
        <v>13.095647299015997</v>
      </c>
    </row>
    <row r="439" spans="2:11" s="39" customFormat="1" ht="78.75" x14ac:dyDescent="0.25">
      <c r="B439" s="6" t="s">
        <v>110</v>
      </c>
      <c r="C439" s="27">
        <v>14</v>
      </c>
      <c r="D439" s="7">
        <v>1</v>
      </c>
      <c r="E439" s="8">
        <v>0</v>
      </c>
      <c r="F439" s="2"/>
      <c r="G439" s="11">
        <f t="shared" ref="G439:I441" si="84">G440</f>
        <v>2880021.75</v>
      </c>
      <c r="H439" s="11">
        <f t="shared" si="84"/>
        <v>2880021.75</v>
      </c>
      <c r="I439" s="11">
        <f t="shared" si="84"/>
        <v>303521.75</v>
      </c>
      <c r="J439" s="11">
        <f t="shared" si="80"/>
        <v>10.538870062352828</v>
      </c>
      <c r="K439" s="11">
        <f t="shared" si="81"/>
        <v>10.538870062352828</v>
      </c>
    </row>
    <row r="440" spans="2:11" s="39" customFormat="1" ht="94.5" x14ac:dyDescent="0.25">
      <c r="B440" s="6" t="s">
        <v>111</v>
      </c>
      <c r="C440" s="27">
        <v>14</v>
      </c>
      <c r="D440" s="7">
        <v>1</v>
      </c>
      <c r="E440" s="8">
        <v>2118</v>
      </c>
      <c r="F440" s="2"/>
      <c r="G440" s="11">
        <f t="shared" si="84"/>
        <v>2880021.75</v>
      </c>
      <c r="H440" s="11">
        <f t="shared" si="84"/>
        <v>2880021.75</v>
      </c>
      <c r="I440" s="11">
        <f t="shared" si="84"/>
        <v>303521.75</v>
      </c>
      <c r="J440" s="11">
        <f t="shared" si="80"/>
        <v>10.538870062352828</v>
      </c>
      <c r="K440" s="11">
        <f t="shared" si="81"/>
        <v>10.538870062352828</v>
      </c>
    </row>
    <row r="441" spans="2:11" s="39" customFormat="1" ht="31.5" x14ac:dyDescent="0.25">
      <c r="B441" s="9" t="s">
        <v>242</v>
      </c>
      <c r="C441" s="27">
        <v>14</v>
      </c>
      <c r="D441" s="7">
        <v>1</v>
      </c>
      <c r="E441" s="8">
        <v>2118</v>
      </c>
      <c r="F441" s="2">
        <v>200</v>
      </c>
      <c r="G441" s="11">
        <f t="shared" si="84"/>
        <v>2880021.75</v>
      </c>
      <c r="H441" s="11">
        <f t="shared" si="84"/>
        <v>2880021.75</v>
      </c>
      <c r="I441" s="11">
        <f t="shared" si="84"/>
        <v>303521.75</v>
      </c>
      <c r="J441" s="11">
        <f t="shared" si="80"/>
        <v>10.538870062352828</v>
      </c>
      <c r="K441" s="11">
        <f t="shared" si="81"/>
        <v>10.538870062352828</v>
      </c>
    </row>
    <row r="442" spans="2:11" s="39" customFormat="1" ht="31.5" x14ac:dyDescent="0.25">
      <c r="B442" s="9" t="s">
        <v>243</v>
      </c>
      <c r="C442" s="27">
        <v>14</v>
      </c>
      <c r="D442" s="7">
        <v>1</v>
      </c>
      <c r="E442" s="8">
        <v>2118</v>
      </c>
      <c r="F442" s="2">
        <v>240</v>
      </c>
      <c r="G442" s="11">
        <v>2880021.75</v>
      </c>
      <c r="H442" s="11">
        <v>2880021.75</v>
      </c>
      <c r="I442" s="11">
        <v>303521.75</v>
      </c>
      <c r="J442" s="11">
        <f t="shared" si="80"/>
        <v>10.538870062352828</v>
      </c>
      <c r="K442" s="11">
        <f t="shared" si="81"/>
        <v>10.538870062352828</v>
      </c>
    </row>
    <row r="443" spans="2:11" s="39" customFormat="1" ht="63" x14ac:dyDescent="0.25">
      <c r="B443" s="6" t="s">
        <v>112</v>
      </c>
      <c r="C443" s="27">
        <v>14</v>
      </c>
      <c r="D443" s="7">
        <v>2</v>
      </c>
      <c r="E443" s="8">
        <v>0</v>
      </c>
      <c r="F443" s="2"/>
      <c r="G443" s="11">
        <f t="shared" ref="G443:I445" si="85">G444</f>
        <v>107778.25</v>
      </c>
      <c r="H443" s="11">
        <f t="shared" si="85"/>
        <v>107778.25</v>
      </c>
      <c r="I443" s="11">
        <f t="shared" si="85"/>
        <v>87750</v>
      </c>
      <c r="J443" s="11">
        <f t="shared" si="80"/>
        <v>81.41716904848613</v>
      </c>
      <c r="K443" s="11">
        <f t="shared" si="81"/>
        <v>81.41716904848613</v>
      </c>
    </row>
    <row r="444" spans="2:11" s="39" customFormat="1" ht="78.75" x14ac:dyDescent="0.25">
      <c r="B444" s="6" t="s">
        <v>113</v>
      </c>
      <c r="C444" s="27">
        <v>14</v>
      </c>
      <c r="D444" s="7">
        <v>2</v>
      </c>
      <c r="E444" s="8">
        <v>2118</v>
      </c>
      <c r="F444" s="2"/>
      <c r="G444" s="11">
        <f t="shared" si="85"/>
        <v>107778.25</v>
      </c>
      <c r="H444" s="11">
        <f t="shared" si="85"/>
        <v>107778.25</v>
      </c>
      <c r="I444" s="11">
        <f t="shared" si="85"/>
        <v>87750</v>
      </c>
      <c r="J444" s="11">
        <f t="shared" si="80"/>
        <v>81.41716904848613</v>
      </c>
      <c r="K444" s="11">
        <f t="shared" si="81"/>
        <v>81.41716904848613</v>
      </c>
    </row>
    <row r="445" spans="2:11" s="39" customFormat="1" ht="31.5" x14ac:dyDescent="0.25">
      <c r="B445" s="9" t="s">
        <v>242</v>
      </c>
      <c r="C445" s="27">
        <v>14</v>
      </c>
      <c r="D445" s="7">
        <v>2</v>
      </c>
      <c r="E445" s="8">
        <v>2118</v>
      </c>
      <c r="F445" s="2">
        <v>200</v>
      </c>
      <c r="G445" s="11">
        <f t="shared" si="85"/>
        <v>107778.25</v>
      </c>
      <c r="H445" s="11">
        <f t="shared" si="85"/>
        <v>107778.25</v>
      </c>
      <c r="I445" s="11">
        <f t="shared" si="85"/>
        <v>87750</v>
      </c>
      <c r="J445" s="11">
        <f t="shared" si="80"/>
        <v>81.41716904848613</v>
      </c>
      <c r="K445" s="11">
        <f t="shared" si="81"/>
        <v>81.41716904848613</v>
      </c>
    </row>
    <row r="446" spans="2:11" s="39" customFormat="1" ht="31.5" x14ac:dyDescent="0.25">
      <c r="B446" s="9" t="s">
        <v>243</v>
      </c>
      <c r="C446" s="27">
        <v>14</v>
      </c>
      <c r="D446" s="7">
        <v>2</v>
      </c>
      <c r="E446" s="8">
        <v>2118</v>
      </c>
      <c r="F446" s="2">
        <v>240</v>
      </c>
      <c r="G446" s="11">
        <v>107778.25</v>
      </c>
      <c r="H446" s="11">
        <v>107778.25</v>
      </c>
      <c r="I446" s="11">
        <v>87750</v>
      </c>
      <c r="J446" s="11">
        <f t="shared" si="80"/>
        <v>81.41716904848613</v>
      </c>
      <c r="K446" s="11">
        <f t="shared" si="81"/>
        <v>81.41716904848613</v>
      </c>
    </row>
    <row r="447" spans="2:11" s="39" customFormat="1" ht="47.25" x14ac:dyDescent="0.25">
      <c r="B447" s="6" t="s">
        <v>114</v>
      </c>
      <c r="C447" s="27">
        <v>15</v>
      </c>
      <c r="D447" s="7">
        <v>0</v>
      </c>
      <c r="E447" s="8">
        <v>0</v>
      </c>
      <c r="F447" s="2"/>
      <c r="G447" s="11">
        <f>G448+G452</f>
        <v>150141600</v>
      </c>
      <c r="H447" s="11">
        <f>H448+H452</f>
        <v>150141600</v>
      </c>
      <c r="I447" s="11">
        <f>I448+I452</f>
        <v>37905928.100000001</v>
      </c>
      <c r="J447" s="11">
        <f t="shared" si="80"/>
        <v>25.246785767568745</v>
      </c>
      <c r="K447" s="11">
        <f t="shared" si="81"/>
        <v>25.246785767568745</v>
      </c>
    </row>
    <row r="448" spans="2:11" s="39" customFormat="1" ht="47.25" x14ac:dyDescent="0.25">
      <c r="B448" s="6" t="s">
        <v>115</v>
      </c>
      <c r="C448" s="27">
        <v>15</v>
      </c>
      <c r="D448" s="7">
        <v>2</v>
      </c>
      <c r="E448" s="8">
        <v>0</v>
      </c>
      <c r="F448" s="2"/>
      <c r="G448" s="11">
        <f>G449</f>
        <v>58983000</v>
      </c>
      <c r="H448" s="11">
        <f>H449</f>
        <v>58983000</v>
      </c>
      <c r="I448" s="11">
        <f>I449</f>
        <v>24472000</v>
      </c>
      <c r="J448" s="11">
        <f t="shared" si="80"/>
        <v>41.489920824644386</v>
      </c>
      <c r="K448" s="11">
        <f t="shared" si="81"/>
        <v>41.489920824644386</v>
      </c>
    </row>
    <row r="449" spans="2:11" s="39" customFormat="1" ht="63" x14ac:dyDescent="0.25">
      <c r="B449" s="6" t="s">
        <v>283</v>
      </c>
      <c r="C449" s="27">
        <v>15</v>
      </c>
      <c r="D449" s="7">
        <v>2</v>
      </c>
      <c r="E449" s="8">
        <v>7812</v>
      </c>
      <c r="F449" s="2"/>
      <c r="G449" s="11">
        <f t="shared" ref="G449:I450" si="86">G450</f>
        <v>58983000</v>
      </c>
      <c r="H449" s="11">
        <f t="shared" si="86"/>
        <v>58983000</v>
      </c>
      <c r="I449" s="11">
        <f t="shared" si="86"/>
        <v>24472000</v>
      </c>
      <c r="J449" s="11">
        <f t="shared" si="80"/>
        <v>41.489920824644386</v>
      </c>
      <c r="K449" s="11">
        <f t="shared" si="81"/>
        <v>41.489920824644386</v>
      </c>
    </row>
    <row r="450" spans="2:11" s="39" customFormat="1" ht="15.75" x14ac:dyDescent="0.25">
      <c r="B450" s="9" t="s">
        <v>81</v>
      </c>
      <c r="C450" s="27">
        <v>15</v>
      </c>
      <c r="D450" s="7">
        <v>2</v>
      </c>
      <c r="E450" s="8">
        <v>7812</v>
      </c>
      <c r="F450" s="2">
        <v>800</v>
      </c>
      <c r="G450" s="11">
        <f t="shared" si="86"/>
        <v>58983000</v>
      </c>
      <c r="H450" s="11">
        <f t="shared" si="86"/>
        <v>58983000</v>
      </c>
      <c r="I450" s="11">
        <f t="shared" si="86"/>
        <v>24472000</v>
      </c>
      <c r="J450" s="11">
        <f t="shared" si="80"/>
        <v>41.489920824644386</v>
      </c>
      <c r="K450" s="11">
        <f t="shared" si="81"/>
        <v>41.489920824644386</v>
      </c>
    </row>
    <row r="451" spans="2:11" s="39" customFormat="1" ht="47.25" x14ac:dyDescent="0.25">
      <c r="B451" s="9" t="s">
        <v>102</v>
      </c>
      <c r="C451" s="27">
        <v>15</v>
      </c>
      <c r="D451" s="7">
        <v>2</v>
      </c>
      <c r="E451" s="8">
        <v>7812</v>
      </c>
      <c r="F451" s="1">
        <v>810</v>
      </c>
      <c r="G451" s="11">
        <v>58983000</v>
      </c>
      <c r="H451" s="11">
        <v>58983000</v>
      </c>
      <c r="I451" s="11">
        <v>24472000</v>
      </c>
      <c r="J451" s="11">
        <f t="shared" si="80"/>
        <v>41.489920824644386</v>
      </c>
      <c r="K451" s="11">
        <f t="shared" si="81"/>
        <v>41.489920824644386</v>
      </c>
    </row>
    <row r="452" spans="2:11" s="39" customFormat="1" ht="47.25" x14ac:dyDescent="0.25">
      <c r="B452" s="6" t="s">
        <v>55</v>
      </c>
      <c r="C452" s="27">
        <v>15</v>
      </c>
      <c r="D452" s="7">
        <v>3</v>
      </c>
      <c r="E452" s="8">
        <v>0</v>
      </c>
      <c r="F452" s="2"/>
      <c r="G452" s="11">
        <f>G453+G456+G459</f>
        <v>91158600</v>
      </c>
      <c r="H452" s="11">
        <f>H453+H456+H459</f>
        <v>91158600</v>
      </c>
      <c r="I452" s="11">
        <f>I453+I456+I459</f>
        <v>13433928.1</v>
      </c>
      <c r="J452" s="11">
        <f t="shared" si="80"/>
        <v>14.736874085385251</v>
      </c>
      <c r="K452" s="11">
        <f t="shared" si="81"/>
        <v>14.736874085385251</v>
      </c>
    </row>
    <row r="453" spans="2:11" s="39" customFormat="1" ht="78.75" x14ac:dyDescent="0.25">
      <c r="B453" s="6" t="s">
        <v>56</v>
      </c>
      <c r="C453" s="27">
        <v>15</v>
      </c>
      <c r="D453" s="7">
        <v>3</v>
      </c>
      <c r="E453" s="8">
        <v>2119</v>
      </c>
      <c r="F453" s="2"/>
      <c r="G453" s="11">
        <f t="shared" ref="G453:I454" si="87">G454</f>
        <v>2468800</v>
      </c>
      <c r="H453" s="11">
        <f t="shared" si="87"/>
        <v>2468800</v>
      </c>
      <c r="I453" s="11">
        <f t="shared" si="87"/>
        <v>0</v>
      </c>
      <c r="J453" s="11">
        <f t="shared" si="80"/>
        <v>0</v>
      </c>
      <c r="K453" s="11">
        <f t="shared" si="81"/>
        <v>0</v>
      </c>
    </row>
    <row r="454" spans="2:11" s="39" customFormat="1" ht="31.5" x14ac:dyDescent="0.25">
      <c r="B454" s="9" t="s">
        <v>242</v>
      </c>
      <c r="C454" s="27">
        <v>15</v>
      </c>
      <c r="D454" s="7">
        <v>3</v>
      </c>
      <c r="E454" s="8">
        <v>2119</v>
      </c>
      <c r="F454" s="2">
        <v>200</v>
      </c>
      <c r="G454" s="11">
        <f t="shared" si="87"/>
        <v>2468800</v>
      </c>
      <c r="H454" s="11">
        <f t="shared" si="87"/>
        <v>2468800</v>
      </c>
      <c r="I454" s="11">
        <f t="shared" si="87"/>
        <v>0</v>
      </c>
      <c r="J454" s="11">
        <f t="shared" si="80"/>
        <v>0</v>
      </c>
      <c r="K454" s="11">
        <f t="shared" si="81"/>
        <v>0</v>
      </c>
    </row>
    <row r="455" spans="2:11" s="39" customFormat="1" ht="31.5" x14ac:dyDescent="0.25">
      <c r="B455" s="9" t="s">
        <v>243</v>
      </c>
      <c r="C455" s="27">
        <v>15</v>
      </c>
      <c r="D455" s="7">
        <v>3</v>
      </c>
      <c r="E455" s="8">
        <v>2119</v>
      </c>
      <c r="F455" s="2">
        <v>240</v>
      </c>
      <c r="G455" s="11">
        <v>2468800</v>
      </c>
      <c r="H455" s="11">
        <v>2468800</v>
      </c>
      <c r="I455" s="11"/>
      <c r="J455" s="11">
        <f t="shared" si="80"/>
        <v>0</v>
      </c>
      <c r="K455" s="11">
        <f t="shared" si="81"/>
        <v>0</v>
      </c>
    </row>
    <row r="456" spans="2:11" s="39" customFormat="1" ht="94.5" x14ac:dyDescent="0.25">
      <c r="B456" s="6" t="s">
        <v>0</v>
      </c>
      <c r="C456" s="27">
        <v>15</v>
      </c>
      <c r="D456" s="7">
        <v>3</v>
      </c>
      <c r="E456" s="8">
        <v>5419</v>
      </c>
      <c r="F456" s="2"/>
      <c r="G456" s="11">
        <f t="shared" ref="G456:I457" si="88">G457</f>
        <v>46908500</v>
      </c>
      <c r="H456" s="11">
        <f t="shared" si="88"/>
        <v>46908500</v>
      </c>
      <c r="I456" s="11">
        <f t="shared" si="88"/>
        <v>0</v>
      </c>
      <c r="J456" s="11">
        <f t="shared" si="80"/>
        <v>0</v>
      </c>
      <c r="K456" s="11">
        <f t="shared" si="81"/>
        <v>0</v>
      </c>
    </row>
    <row r="457" spans="2:11" s="39" customFormat="1" ht="31.5" x14ac:dyDescent="0.25">
      <c r="B457" s="9" t="s">
        <v>242</v>
      </c>
      <c r="C457" s="27">
        <v>15</v>
      </c>
      <c r="D457" s="7">
        <v>3</v>
      </c>
      <c r="E457" s="8">
        <v>5419</v>
      </c>
      <c r="F457" s="2">
        <v>200</v>
      </c>
      <c r="G457" s="11">
        <f t="shared" si="88"/>
        <v>46908500</v>
      </c>
      <c r="H457" s="11">
        <f t="shared" si="88"/>
        <v>46908500</v>
      </c>
      <c r="I457" s="11">
        <f t="shared" si="88"/>
        <v>0</v>
      </c>
      <c r="J457" s="11">
        <f t="shared" si="80"/>
        <v>0</v>
      </c>
      <c r="K457" s="11">
        <f t="shared" si="81"/>
        <v>0</v>
      </c>
    </row>
    <row r="458" spans="2:11" s="39" customFormat="1" ht="31.5" x14ac:dyDescent="0.25">
      <c r="B458" s="9" t="s">
        <v>243</v>
      </c>
      <c r="C458" s="27">
        <v>15</v>
      </c>
      <c r="D458" s="7">
        <v>3</v>
      </c>
      <c r="E458" s="8">
        <v>5419</v>
      </c>
      <c r="F458" s="2">
        <v>240</v>
      </c>
      <c r="G458" s="11">
        <v>46908500</v>
      </c>
      <c r="H458" s="11">
        <v>46908500</v>
      </c>
      <c r="I458" s="11"/>
      <c r="J458" s="11">
        <f t="shared" si="80"/>
        <v>0</v>
      </c>
      <c r="K458" s="11">
        <f t="shared" si="81"/>
        <v>0</v>
      </c>
    </row>
    <row r="459" spans="2:11" s="39" customFormat="1" ht="63" x14ac:dyDescent="0.25">
      <c r="B459" s="6" t="s">
        <v>284</v>
      </c>
      <c r="C459" s="27">
        <v>15</v>
      </c>
      <c r="D459" s="7">
        <v>3</v>
      </c>
      <c r="E459" s="8">
        <v>7812</v>
      </c>
      <c r="F459" s="2"/>
      <c r="G459" s="11">
        <f t="shared" ref="G459:I460" si="89">G460</f>
        <v>41781300</v>
      </c>
      <c r="H459" s="11">
        <f t="shared" si="89"/>
        <v>41781300</v>
      </c>
      <c r="I459" s="11">
        <f t="shared" si="89"/>
        <v>13433928.1</v>
      </c>
      <c r="J459" s="11">
        <f t="shared" si="80"/>
        <v>32.152968193904933</v>
      </c>
      <c r="K459" s="11">
        <f t="shared" si="81"/>
        <v>32.152968193904933</v>
      </c>
    </row>
    <row r="460" spans="2:11" s="39" customFormat="1" ht="15.75" x14ac:dyDescent="0.25">
      <c r="B460" s="9" t="s">
        <v>81</v>
      </c>
      <c r="C460" s="27">
        <v>15</v>
      </c>
      <c r="D460" s="7">
        <v>3</v>
      </c>
      <c r="E460" s="8">
        <v>7812</v>
      </c>
      <c r="F460" s="2">
        <v>800</v>
      </c>
      <c r="G460" s="11">
        <f t="shared" si="89"/>
        <v>41781300</v>
      </c>
      <c r="H460" s="11">
        <f t="shared" si="89"/>
        <v>41781300</v>
      </c>
      <c r="I460" s="11">
        <f t="shared" si="89"/>
        <v>13433928.1</v>
      </c>
      <c r="J460" s="11">
        <f t="shared" si="80"/>
        <v>32.152968193904933</v>
      </c>
      <c r="K460" s="11">
        <f t="shared" si="81"/>
        <v>32.152968193904933</v>
      </c>
    </row>
    <row r="461" spans="2:11" s="39" customFormat="1" ht="47.25" x14ac:dyDescent="0.25">
      <c r="B461" s="9" t="s">
        <v>102</v>
      </c>
      <c r="C461" s="27">
        <v>15</v>
      </c>
      <c r="D461" s="7">
        <v>3</v>
      </c>
      <c r="E461" s="8">
        <v>7812</v>
      </c>
      <c r="F461" s="1">
        <v>810</v>
      </c>
      <c r="G461" s="11">
        <v>41781300</v>
      </c>
      <c r="H461" s="11">
        <v>41781300</v>
      </c>
      <c r="I461" s="11">
        <v>13433928.1</v>
      </c>
      <c r="J461" s="11">
        <f t="shared" si="80"/>
        <v>32.152968193904933</v>
      </c>
      <c r="K461" s="11">
        <f t="shared" si="81"/>
        <v>32.152968193904933</v>
      </c>
    </row>
    <row r="462" spans="2:11" s="39" customFormat="1" ht="47.25" x14ac:dyDescent="0.25">
      <c r="B462" s="6" t="s">
        <v>57</v>
      </c>
      <c r="C462" s="27">
        <v>16</v>
      </c>
      <c r="D462" s="7">
        <v>0</v>
      </c>
      <c r="E462" s="8">
        <v>0</v>
      </c>
      <c r="F462" s="2"/>
      <c r="G462" s="11">
        <f t="shared" ref="G462:I465" si="90">G463</f>
        <v>21898000</v>
      </c>
      <c r="H462" s="11">
        <f t="shared" si="90"/>
        <v>21898000</v>
      </c>
      <c r="I462" s="11">
        <f t="shared" si="90"/>
        <v>0</v>
      </c>
      <c r="J462" s="11">
        <f t="shared" si="80"/>
        <v>0</v>
      </c>
      <c r="K462" s="11">
        <f t="shared" si="81"/>
        <v>0</v>
      </c>
    </row>
    <row r="463" spans="2:11" s="39" customFormat="1" ht="63" x14ac:dyDescent="0.25">
      <c r="B463" s="6" t="s">
        <v>62</v>
      </c>
      <c r="C463" s="27">
        <v>16</v>
      </c>
      <c r="D463" s="7">
        <v>2</v>
      </c>
      <c r="E463" s="8">
        <v>0</v>
      </c>
      <c r="F463" s="2"/>
      <c r="G463" s="11">
        <f t="shared" si="90"/>
        <v>21898000</v>
      </c>
      <c r="H463" s="11">
        <f t="shared" si="90"/>
        <v>21898000</v>
      </c>
      <c r="I463" s="11">
        <f t="shared" si="90"/>
        <v>0</v>
      </c>
      <c r="J463" s="11">
        <f t="shared" si="80"/>
        <v>0</v>
      </c>
      <c r="K463" s="11">
        <f t="shared" si="81"/>
        <v>0</v>
      </c>
    </row>
    <row r="464" spans="2:11" s="39" customFormat="1" ht="78.75" x14ac:dyDescent="0.25">
      <c r="B464" s="6" t="s">
        <v>1</v>
      </c>
      <c r="C464" s="27">
        <v>16</v>
      </c>
      <c r="D464" s="7">
        <v>2</v>
      </c>
      <c r="E464" s="8">
        <v>2841</v>
      </c>
      <c r="F464" s="2"/>
      <c r="G464" s="11">
        <f t="shared" si="90"/>
        <v>21898000</v>
      </c>
      <c r="H464" s="11">
        <f t="shared" si="90"/>
        <v>21898000</v>
      </c>
      <c r="I464" s="11">
        <f t="shared" si="90"/>
        <v>0</v>
      </c>
      <c r="J464" s="11">
        <f t="shared" si="80"/>
        <v>0</v>
      </c>
      <c r="K464" s="11">
        <f t="shared" si="81"/>
        <v>0</v>
      </c>
    </row>
    <row r="465" spans="2:11" s="39" customFormat="1" ht="15.75" x14ac:dyDescent="0.25">
      <c r="B465" s="9" t="s">
        <v>81</v>
      </c>
      <c r="C465" s="27">
        <v>16</v>
      </c>
      <c r="D465" s="7">
        <v>2</v>
      </c>
      <c r="E465" s="8">
        <v>2841</v>
      </c>
      <c r="F465" s="2">
        <v>800</v>
      </c>
      <c r="G465" s="11">
        <f t="shared" si="90"/>
        <v>21898000</v>
      </c>
      <c r="H465" s="11">
        <f t="shared" si="90"/>
        <v>21898000</v>
      </c>
      <c r="I465" s="11">
        <f t="shared" si="90"/>
        <v>0</v>
      </c>
      <c r="J465" s="11">
        <f t="shared" si="80"/>
        <v>0</v>
      </c>
      <c r="K465" s="11">
        <f t="shared" si="81"/>
        <v>0</v>
      </c>
    </row>
    <row r="466" spans="2:11" s="39" customFormat="1" ht="47.25" x14ac:dyDescent="0.25">
      <c r="B466" s="9" t="s">
        <v>204</v>
      </c>
      <c r="C466" s="27">
        <v>16</v>
      </c>
      <c r="D466" s="7">
        <v>2</v>
      </c>
      <c r="E466" s="8">
        <v>2841</v>
      </c>
      <c r="F466" s="2">
        <v>840</v>
      </c>
      <c r="G466" s="11">
        <v>21898000</v>
      </c>
      <c r="H466" s="11">
        <v>21898000</v>
      </c>
      <c r="I466" s="11"/>
      <c r="J466" s="11">
        <f t="shared" si="80"/>
        <v>0</v>
      </c>
      <c r="K466" s="11">
        <f t="shared" si="81"/>
        <v>0</v>
      </c>
    </row>
    <row r="467" spans="2:11" s="39" customFormat="1" ht="47.25" x14ac:dyDescent="0.25">
      <c r="B467" s="6" t="s">
        <v>205</v>
      </c>
      <c r="C467" s="27">
        <v>17</v>
      </c>
      <c r="D467" s="7">
        <v>0</v>
      </c>
      <c r="E467" s="8">
        <v>0</v>
      </c>
      <c r="F467" s="2"/>
      <c r="G467" s="11">
        <f>G468+G475</f>
        <v>27134100</v>
      </c>
      <c r="H467" s="11">
        <f>H468+H475</f>
        <v>27134100</v>
      </c>
      <c r="I467" s="11">
        <f>I468+I475</f>
        <v>5338364.8599999994</v>
      </c>
      <c r="J467" s="11">
        <f t="shared" si="80"/>
        <v>19.674007466619493</v>
      </c>
      <c r="K467" s="11">
        <f t="shared" si="81"/>
        <v>19.674007466619493</v>
      </c>
    </row>
    <row r="468" spans="2:11" s="39" customFormat="1" ht="110.25" x14ac:dyDescent="0.25">
      <c r="B468" s="6" t="s">
        <v>274</v>
      </c>
      <c r="C468" s="27">
        <v>17</v>
      </c>
      <c r="D468" s="7">
        <v>1</v>
      </c>
      <c r="E468" s="8">
        <v>0</v>
      </c>
      <c r="F468" s="2"/>
      <c r="G468" s="11">
        <f>G472+G469</f>
        <v>1392500</v>
      </c>
      <c r="H468" s="11">
        <f>H472+H469</f>
        <v>1392500</v>
      </c>
      <c r="I468" s="11">
        <f>I472+I469</f>
        <v>1343100</v>
      </c>
      <c r="J468" s="11">
        <f t="shared" si="80"/>
        <v>96.452423698384209</v>
      </c>
      <c r="K468" s="11">
        <f t="shared" si="81"/>
        <v>96.452423698384209</v>
      </c>
    </row>
    <row r="469" spans="2:11" s="39" customFormat="1" ht="126" x14ac:dyDescent="0.25">
      <c r="B469" s="6" t="s">
        <v>228</v>
      </c>
      <c r="C469" s="27">
        <v>17</v>
      </c>
      <c r="D469" s="7">
        <v>1</v>
      </c>
      <c r="E469" s="8">
        <v>7901</v>
      </c>
      <c r="F469" s="2"/>
      <c r="G469" s="11">
        <f t="shared" ref="G469:I470" si="91">G470</f>
        <v>1343100</v>
      </c>
      <c r="H469" s="11">
        <f t="shared" si="91"/>
        <v>1343100</v>
      </c>
      <c r="I469" s="11">
        <f t="shared" si="91"/>
        <v>1343100</v>
      </c>
      <c r="J469" s="11">
        <f t="shared" si="80"/>
        <v>100</v>
      </c>
      <c r="K469" s="11">
        <f t="shared" si="81"/>
        <v>100</v>
      </c>
    </row>
    <row r="470" spans="2:11" s="39" customFormat="1" ht="31.5" x14ac:dyDescent="0.25">
      <c r="B470" s="9" t="s">
        <v>237</v>
      </c>
      <c r="C470" s="27">
        <v>17</v>
      </c>
      <c r="D470" s="7">
        <v>1</v>
      </c>
      <c r="E470" s="8">
        <v>7901</v>
      </c>
      <c r="F470" s="2">
        <v>600</v>
      </c>
      <c r="G470" s="11">
        <f t="shared" si="91"/>
        <v>1343100</v>
      </c>
      <c r="H470" s="11">
        <f t="shared" si="91"/>
        <v>1343100</v>
      </c>
      <c r="I470" s="11">
        <f t="shared" si="91"/>
        <v>1343100</v>
      </c>
      <c r="J470" s="11">
        <f t="shared" si="80"/>
        <v>100</v>
      </c>
      <c r="K470" s="11">
        <f t="shared" si="81"/>
        <v>100</v>
      </c>
    </row>
    <row r="471" spans="2:11" s="39" customFormat="1" ht="31.5" x14ac:dyDescent="0.25">
      <c r="B471" s="9" t="s">
        <v>227</v>
      </c>
      <c r="C471" s="27">
        <v>17</v>
      </c>
      <c r="D471" s="7">
        <v>1</v>
      </c>
      <c r="E471" s="8">
        <v>7901</v>
      </c>
      <c r="F471" s="1">
        <v>630</v>
      </c>
      <c r="G471" s="11">
        <v>1343100</v>
      </c>
      <c r="H471" s="11">
        <v>1343100</v>
      </c>
      <c r="I471" s="11">
        <v>1343100</v>
      </c>
      <c r="J471" s="11">
        <f t="shared" si="80"/>
        <v>100</v>
      </c>
      <c r="K471" s="11">
        <f t="shared" si="81"/>
        <v>100</v>
      </c>
    </row>
    <row r="472" spans="2:11" s="39" customFormat="1" ht="110.25" x14ac:dyDescent="0.25">
      <c r="B472" s="9" t="s">
        <v>275</v>
      </c>
      <c r="C472" s="27">
        <v>17</v>
      </c>
      <c r="D472" s="7">
        <v>1</v>
      </c>
      <c r="E472" s="8">
        <v>9999</v>
      </c>
      <c r="F472" s="1"/>
      <c r="G472" s="11">
        <f>G473</f>
        <v>49400</v>
      </c>
      <c r="H472" s="11">
        <f>H473</f>
        <v>49400</v>
      </c>
      <c r="I472" s="11"/>
      <c r="J472" s="11">
        <f t="shared" si="80"/>
        <v>0</v>
      </c>
      <c r="K472" s="11">
        <f t="shared" si="81"/>
        <v>0</v>
      </c>
    </row>
    <row r="473" spans="2:11" s="39" customFormat="1" ht="31.5" x14ac:dyDescent="0.25">
      <c r="B473" s="9" t="s">
        <v>242</v>
      </c>
      <c r="C473" s="27">
        <v>17</v>
      </c>
      <c r="D473" s="7">
        <v>1</v>
      </c>
      <c r="E473" s="8">
        <v>9999</v>
      </c>
      <c r="F473" s="1">
        <v>200</v>
      </c>
      <c r="G473" s="11">
        <f>G474</f>
        <v>49400</v>
      </c>
      <c r="H473" s="11">
        <f>H474</f>
        <v>49400</v>
      </c>
      <c r="I473" s="11"/>
      <c r="J473" s="11">
        <f t="shared" si="80"/>
        <v>0</v>
      </c>
      <c r="K473" s="11">
        <f t="shared" si="81"/>
        <v>0</v>
      </c>
    </row>
    <row r="474" spans="2:11" s="39" customFormat="1" ht="31.5" x14ac:dyDescent="0.25">
      <c r="B474" s="9" t="s">
        <v>243</v>
      </c>
      <c r="C474" s="27">
        <v>17</v>
      </c>
      <c r="D474" s="7">
        <v>1</v>
      </c>
      <c r="E474" s="8">
        <v>9999</v>
      </c>
      <c r="F474" s="1">
        <v>240</v>
      </c>
      <c r="G474" s="11">
        <v>49400</v>
      </c>
      <c r="H474" s="11">
        <v>49400</v>
      </c>
      <c r="I474" s="11"/>
      <c r="J474" s="11">
        <f t="shared" si="80"/>
        <v>0</v>
      </c>
      <c r="K474" s="11">
        <f t="shared" si="81"/>
        <v>0</v>
      </c>
    </row>
    <row r="475" spans="2:11" s="39" customFormat="1" ht="78.75" x14ac:dyDescent="0.25">
      <c r="B475" s="6" t="s">
        <v>229</v>
      </c>
      <c r="C475" s="27">
        <v>17</v>
      </c>
      <c r="D475" s="7">
        <v>2</v>
      </c>
      <c r="E475" s="8">
        <v>0</v>
      </c>
      <c r="F475" s="2"/>
      <c r="G475" s="11">
        <f t="shared" ref="G475:I477" si="92">G476</f>
        <v>25741600</v>
      </c>
      <c r="H475" s="11">
        <f t="shared" si="92"/>
        <v>25741600</v>
      </c>
      <c r="I475" s="11">
        <f t="shared" si="92"/>
        <v>3995264.86</v>
      </c>
      <c r="J475" s="11">
        <f t="shared" si="80"/>
        <v>15.520654737856232</v>
      </c>
      <c r="K475" s="11">
        <f t="shared" si="81"/>
        <v>15.520654737856232</v>
      </c>
    </row>
    <row r="476" spans="2:11" s="39" customFormat="1" ht="110.25" x14ac:dyDescent="0.25">
      <c r="B476" s="6" t="s">
        <v>230</v>
      </c>
      <c r="C476" s="27">
        <v>17</v>
      </c>
      <c r="D476" s="7">
        <v>2</v>
      </c>
      <c r="E476" s="8">
        <v>59</v>
      </c>
      <c r="F476" s="2"/>
      <c r="G476" s="11">
        <f t="shared" si="92"/>
        <v>25741600</v>
      </c>
      <c r="H476" s="11">
        <f t="shared" si="92"/>
        <v>25741600</v>
      </c>
      <c r="I476" s="11">
        <f t="shared" si="92"/>
        <v>3995264.86</v>
      </c>
      <c r="J476" s="11">
        <f t="shared" si="80"/>
        <v>15.520654737856232</v>
      </c>
      <c r="K476" s="11">
        <f t="shared" si="81"/>
        <v>15.520654737856232</v>
      </c>
    </row>
    <row r="477" spans="2:11" s="39" customFormat="1" ht="31.5" x14ac:dyDescent="0.25">
      <c r="B477" s="9" t="s">
        <v>237</v>
      </c>
      <c r="C477" s="27">
        <v>17</v>
      </c>
      <c r="D477" s="7">
        <v>2</v>
      </c>
      <c r="E477" s="8">
        <v>59</v>
      </c>
      <c r="F477" s="2">
        <v>600</v>
      </c>
      <c r="G477" s="11">
        <f t="shared" si="92"/>
        <v>25741600</v>
      </c>
      <c r="H477" s="11">
        <f t="shared" si="92"/>
        <v>25741600</v>
      </c>
      <c r="I477" s="11">
        <f t="shared" si="92"/>
        <v>3995264.86</v>
      </c>
      <c r="J477" s="11">
        <f t="shared" si="80"/>
        <v>15.520654737856232</v>
      </c>
      <c r="K477" s="11">
        <f t="shared" si="81"/>
        <v>15.520654737856232</v>
      </c>
    </row>
    <row r="478" spans="2:11" s="39" customFormat="1" ht="15.75" x14ac:dyDescent="0.25">
      <c r="B478" s="9" t="s">
        <v>239</v>
      </c>
      <c r="C478" s="27">
        <v>17</v>
      </c>
      <c r="D478" s="7">
        <v>2</v>
      </c>
      <c r="E478" s="8">
        <v>59</v>
      </c>
      <c r="F478" s="2">
        <v>620</v>
      </c>
      <c r="G478" s="11">
        <v>25741600</v>
      </c>
      <c r="H478" s="11">
        <v>25741600</v>
      </c>
      <c r="I478" s="11">
        <v>3995264.86</v>
      </c>
      <c r="J478" s="11">
        <f t="shared" si="80"/>
        <v>15.520654737856232</v>
      </c>
      <c r="K478" s="11">
        <f t="shared" si="81"/>
        <v>15.520654737856232</v>
      </c>
    </row>
    <row r="479" spans="2:11" s="39" customFormat="1" ht="47.25" x14ac:dyDescent="0.25">
      <c r="B479" s="6" t="s">
        <v>250</v>
      </c>
      <c r="C479" s="27">
        <v>18</v>
      </c>
      <c r="D479" s="7">
        <v>0</v>
      </c>
      <c r="E479" s="8">
        <v>0</v>
      </c>
      <c r="F479" s="2"/>
      <c r="G479" s="11">
        <f>G480+G483+G488+G494+G491</f>
        <v>18096400</v>
      </c>
      <c r="H479" s="11">
        <f>H480+H483+H488+H494+H491</f>
        <v>18096400</v>
      </c>
      <c r="I479" s="11">
        <f>I480+I483+I488+I494+I491</f>
        <v>2280959</v>
      </c>
      <c r="J479" s="11">
        <f t="shared" si="80"/>
        <v>12.604490395879845</v>
      </c>
      <c r="K479" s="11">
        <f t="shared" si="81"/>
        <v>12.604490395879845</v>
      </c>
    </row>
    <row r="480" spans="2:11" s="39" customFormat="1" ht="78.75" x14ac:dyDescent="0.25">
      <c r="B480" s="6" t="s">
        <v>251</v>
      </c>
      <c r="C480" s="27">
        <v>18</v>
      </c>
      <c r="D480" s="7">
        <v>0</v>
      </c>
      <c r="E480" s="8">
        <v>2121</v>
      </c>
      <c r="F480" s="2"/>
      <c r="G480" s="11">
        <f t="shared" ref="G480:I481" si="93">G481</f>
        <v>4281500</v>
      </c>
      <c r="H480" s="11">
        <f t="shared" si="93"/>
        <v>4281500</v>
      </c>
      <c r="I480" s="11">
        <f t="shared" si="93"/>
        <v>419094.49</v>
      </c>
      <c r="J480" s="11">
        <f t="shared" si="80"/>
        <v>9.7884967885087004</v>
      </c>
      <c r="K480" s="11">
        <f t="shared" si="81"/>
        <v>9.7884967885087004</v>
      </c>
    </row>
    <row r="481" spans="2:11" s="39" customFormat="1" ht="31.5" x14ac:dyDescent="0.25">
      <c r="B481" s="9" t="s">
        <v>242</v>
      </c>
      <c r="C481" s="27">
        <v>18</v>
      </c>
      <c r="D481" s="7">
        <v>0</v>
      </c>
      <c r="E481" s="8">
        <v>2121</v>
      </c>
      <c r="F481" s="2">
        <v>200</v>
      </c>
      <c r="G481" s="11">
        <f t="shared" si="93"/>
        <v>4281500</v>
      </c>
      <c r="H481" s="11">
        <f t="shared" si="93"/>
        <v>4281500</v>
      </c>
      <c r="I481" s="11">
        <f t="shared" si="93"/>
        <v>419094.49</v>
      </c>
      <c r="J481" s="11">
        <f t="shared" si="80"/>
        <v>9.7884967885087004</v>
      </c>
      <c r="K481" s="11">
        <f t="shared" si="81"/>
        <v>9.7884967885087004</v>
      </c>
    </row>
    <row r="482" spans="2:11" s="39" customFormat="1" ht="31.5" x14ac:dyDescent="0.25">
      <c r="B482" s="9" t="s">
        <v>243</v>
      </c>
      <c r="C482" s="27">
        <v>18</v>
      </c>
      <c r="D482" s="7">
        <v>0</v>
      </c>
      <c r="E482" s="8">
        <v>2121</v>
      </c>
      <c r="F482" s="2">
        <v>240</v>
      </c>
      <c r="G482" s="11">
        <v>4281500</v>
      </c>
      <c r="H482" s="11">
        <v>4281500</v>
      </c>
      <c r="I482" s="11">
        <v>419094.49</v>
      </c>
      <c r="J482" s="11">
        <f t="shared" si="80"/>
        <v>9.7884967885087004</v>
      </c>
      <c r="K482" s="11">
        <f t="shared" si="81"/>
        <v>9.7884967885087004</v>
      </c>
    </row>
    <row r="483" spans="2:11" s="39" customFormat="1" ht="78.75" x14ac:dyDescent="0.25">
      <c r="B483" s="6" t="s">
        <v>252</v>
      </c>
      <c r="C483" s="27">
        <v>18</v>
      </c>
      <c r="D483" s="7">
        <v>0</v>
      </c>
      <c r="E483" s="8">
        <v>2122</v>
      </c>
      <c r="F483" s="2"/>
      <c r="G483" s="11">
        <f>G484+G486</f>
        <v>9994900</v>
      </c>
      <c r="H483" s="11">
        <f>H484+H486</f>
        <v>9994900</v>
      </c>
      <c r="I483" s="11">
        <f>I484+I486</f>
        <v>1861864.51</v>
      </c>
      <c r="J483" s="11">
        <f t="shared" si="80"/>
        <v>18.628145454181634</v>
      </c>
      <c r="K483" s="11">
        <f t="shared" si="81"/>
        <v>18.628145454181634</v>
      </c>
    </row>
    <row r="484" spans="2:11" s="39" customFormat="1" ht="31.5" x14ac:dyDescent="0.25">
      <c r="B484" s="9" t="s">
        <v>242</v>
      </c>
      <c r="C484" s="27">
        <v>18</v>
      </c>
      <c r="D484" s="7">
        <v>0</v>
      </c>
      <c r="E484" s="8">
        <v>2122</v>
      </c>
      <c r="F484" s="2">
        <v>200</v>
      </c>
      <c r="G484" s="11">
        <f>G485</f>
        <v>9924900</v>
      </c>
      <c r="H484" s="11">
        <f>H485</f>
        <v>9924900</v>
      </c>
      <c r="I484" s="11">
        <f>I485</f>
        <v>1861864.51</v>
      </c>
      <c r="J484" s="11">
        <f t="shared" si="80"/>
        <v>18.759529164021803</v>
      </c>
      <c r="K484" s="11">
        <f t="shared" si="81"/>
        <v>18.759529164021803</v>
      </c>
    </row>
    <row r="485" spans="2:11" s="39" customFormat="1" ht="31.5" x14ac:dyDescent="0.25">
      <c r="B485" s="9" t="s">
        <v>243</v>
      </c>
      <c r="C485" s="27">
        <v>18</v>
      </c>
      <c r="D485" s="7">
        <v>0</v>
      </c>
      <c r="E485" s="8">
        <v>2122</v>
      </c>
      <c r="F485" s="2">
        <v>240</v>
      </c>
      <c r="G485" s="11">
        <v>9924900</v>
      </c>
      <c r="H485" s="11">
        <f>3180000+6744900</f>
        <v>9924900</v>
      </c>
      <c r="I485" s="11">
        <f>433536.01+1428328.5</f>
        <v>1861864.51</v>
      </c>
      <c r="J485" s="11">
        <f t="shared" ref="J485:J548" si="94">I485/G485*100</f>
        <v>18.759529164021803</v>
      </c>
      <c r="K485" s="11">
        <f t="shared" ref="K485:K548" si="95">I485/H485*100</f>
        <v>18.759529164021803</v>
      </c>
    </row>
    <row r="486" spans="2:11" s="39" customFormat="1" ht="15.75" x14ac:dyDescent="0.25">
      <c r="B486" s="9" t="s">
        <v>81</v>
      </c>
      <c r="C486" s="27">
        <v>18</v>
      </c>
      <c r="D486" s="7">
        <v>0</v>
      </c>
      <c r="E486" s="8">
        <v>2122</v>
      </c>
      <c r="F486" s="1">
        <v>800</v>
      </c>
      <c r="G486" s="11">
        <f>G487</f>
        <v>70000</v>
      </c>
      <c r="H486" s="11">
        <f>H487</f>
        <v>70000</v>
      </c>
      <c r="I486" s="11">
        <f>I487</f>
        <v>0</v>
      </c>
      <c r="J486" s="11">
        <f t="shared" si="94"/>
        <v>0</v>
      </c>
      <c r="K486" s="11">
        <f t="shared" si="95"/>
        <v>0</v>
      </c>
    </row>
    <row r="487" spans="2:11" s="39" customFormat="1" ht="15.75" x14ac:dyDescent="0.25">
      <c r="B487" s="9" t="s">
        <v>82</v>
      </c>
      <c r="C487" s="27">
        <v>18</v>
      </c>
      <c r="D487" s="7">
        <v>0</v>
      </c>
      <c r="E487" s="8">
        <v>2122</v>
      </c>
      <c r="F487" s="1">
        <v>850</v>
      </c>
      <c r="G487" s="11">
        <v>70000</v>
      </c>
      <c r="H487" s="11">
        <v>70000</v>
      </c>
      <c r="I487" s="11"/>
      <c r="J487" s="11">
        <f t="shared" si="94"/>
        <v>0</v>
      </c>
      <c r="K487" s="11">
        <f t="shared" si="95"/>
        <v>0</v>
      </c>
    </row>
    <row r="488" spans="2:11" s="39" customFormat="1" ht="63" x14ac:dyDescent="0.25">
      <c r="B488" s="6" t="s">
        <v>63</v>
      </c>
      <c r="C488" s="27">
        <v>18</v>
      </c>
      <c r="D488" s="7">
        <v>0</v>
      </c>
      <c r="E488" s="8">
        <v>2123</v>
      </c>
      <c r="F488" s="2"/>
      <c r="G488" s="11">
        <f t="shared" ref="G488:I489" si="96">G489</f>
        <v>1820000</v>
      </c>
      <c r="H488" s="11">
        <f t="shared" si="96"/>
        <v>1820000</v>
      </c>
      <c r="I488" s="11">
        <f t="shared" si="96"/>
        <v>0</v>
      </c>
      <c r="J488" s="11">
        <f t="shared" si="94"/>
        <v>0</v>
      </c>
      <c r="K488" s="11">
        <f t="shared" si="95"/>
        <v>0</v>
      </c>
    </row>
    <row r="489" spans="2:11" s="39" customFormat="1" ht="31.5" x14ac:dyDescent="0.25">
      <c r="B489" s="9" t="s">
        <v>242</v>
      </c>
      <c r="C489" s="27">
        <v>18</v>
      </c>
      <c r="D489" s="7">
        <v>0</v>
      </c>
      <c r="E489" s="8">
        <v>2123</v>
      </c>
      <c r="F489" s="2">
        <v>200</v>
      </c>
      <c r="G489" s="11">
        <f t="shared" si="96"/>
        <v>1820000</v>
      </c>
      <c r="H489" s="11">
        <f t="shared" si="96"/>
        <v>1820000</v>
      </c>
      <c r="I489" s="11">
        <f t="shared" si="96"/>
        <v>0</v>
      </c>
      <c r="J489" s="11">
        <f t="shared" si="94"/>
        <v>0</v>
      </c>
      <c r="K489" s="11">
        <f t="shared" si="95"/>
        <v>0</v>
      </c>
    </row>
    <row r="490" spans="2:11" s="39" customFormat="1" ht="31.5" x14ac:dyDescent="0.25">
      <c r="B490" s="9" t="s">
        <v>243</v>
      </c>
      <c r="C490" s="27">
        <v>18</v>
      </c>
      <c r="D490" s="7">
        <v>0</v>
      </c>
      <c r="E490" s="8">
        <v>2123</v>
      </c>
      <c r="F490" s="2">
        <v>240</v>
      </c>
      <c r="G490" s="11">
        <v>1820000</v>
      </c>
      <c r="H490" s="11">
        <v>1820000</v>
      </c>
      <c r="I490" s="11"/>
      <c r="J490" s="11">
        <f t="shared" si="94"/>
        <v>0</v>
      </c>
      <c r="K490" s="11">
        <f t="shared" si="95"/>
        <v>0</v>
      </c>
    </row>
    <row r="491" spans="2:11" s="39" customFormat="1" ht="94.5" x14ac:dyDescent="0.25">
      <c r="B491" s="9" t="s">
        <v>285</v>
      </c>
      <c r="C491" s="27">
        <v>18</v>
      </c>
      <c r="D491" s="7">
        <v>0</v>
      </c>
      <c r="E491" s="8">
        <v>5431</v>
      </c>
      <c r="F491" s="2"/>
      <c r="G491" s="11">
        <f t="shared" ref="G491:I492" si="97">G492</f>
        <v>1980000</v>
      </c>
      <c r="H491" s="11">
        <f t="shared" si="97"/>
        <v>1980000</v>
      </c>
      <c r="I491" s="11">
        <f t="shared" si="97"/>
        <v>0</v>
      </c>
      <c r="J491" s="11">
        <f t="shared" si="94"/>
        <v>0</v>
      </c>
      <c r="K491" s="11">
        <f t="shared" si="95"/>
        <v>0</v>
      </c>
    </row>
    <row r="492" spans="2:11" s="39" customFormat="1" ht="15.75" x14ac:dyDescent="0.25">
      <c r="B492" s="9" t="s">
        <v>81</v>
      </c>
      <c r="C492" s="27">
        <v>18</v>
      </c>
      <c r="D492" s="7">
        <v>0</v>
      </c>
      <c r="E492" s="8">
        <v>5431</v>
      </c>
      <c r="F492" s="2">
        <v>800</v>
      </c>
      <c r="G492" s="11">
        <f t="shared" si="97"/>
        <v>1980000</v>
      </c>
      <c r="H492" s="11">
        <f t="shared" si="97"/>
        <v>1980000</v>
      </c>
      <c r="I492" s="11">
        <f t="shared" si="97"/>
        <v>0</v>
      </c>
      <c r="J492" s="11">
        <f t="shared" si="94"/>
        <v>0</v>
      </c>
      <c r="K492" s="11">
        <f t="shared" si="95"/>
        <v>0</v>
      </c>
    </row>
    <row r="493" spans="2:11" s="39" customFormat="1" ht="47.25" x14ac:dyDescent="0.25">
      <c r="B493" s="9" t="s">
        <v>102</v>
      </c>
      <c r="C493" s="27">
        <v>18</v>
      </c>
      <c r="D493" s="7">
        <v>0</v>
      </c>
      <c r="E493" s="8">
        <v>5431</v>
      </c>
      <c r="F493" s="2">
        <v>810</v>
      </c>
      <c r="G493" s="11">
        <v>1980000</v>
      </c>
      <c r="H493" s="11">
        <v>1980000</v>
      </c>
      <c r="I493" s="11"/>
      <c r="J493" s="11">
        <f t="shared" si="94"/>
        <v>0</v>
      </c>
      <c r="K493" s="11">
        <f t="shared" si="95"/>
        <v>0</v>
      </c>
    </row>
    <row r="494" spans="2:11" s="39" customFormat="1" ht="63" x14ac:dyDescent="0.25">
      <c r="B494" s="9" t="s">
        <v>286</v>
      </c>
      <c r="C494" s="27">
        <v>18</v>
      </c>
      <c r="D494" s="7">
        <v>0</v>
      </c>
      <c r="E494" s="8">
        <v>7812</v>
      </c>
      <c r="F494" s="1"/>
      <c r="G494" s="11">
        <f t="shared" ref="G494:I495" si="98">G495</f>
        <v>20000</v>
      </c>
      <c r="H494" s="11">
        <f t="shared" si="98"/>
        <v>20000</v>
      </c>
      <c r="I494" s="11">
        <f t="shared" si="98"/>
        <v>0</v>
      </c>
      <c r="J494" s="11">
        <f t="shared" si="94"/>
        <v>0</v>
      </c>
      <c r="K494" s="11">
        <f t="shared" si="95"/>
        <v>0</v>
      </c>
    </row>
    <row r="495" spans="2:11" s="39" customFormat="1" ht="15.75" x14ac:dyDescent="0.25">
      <c r="B495" s="9" t="s">
        <v>81</v>
      </c>
      <c r="C495" s="27">
        <v>18</v>
      </c>
      <c r="D495" s="7">
        <v>0</v>
      </c>
      <c r="E495" s="8">
        <v>7812</v>
      </c>
      <c r="F495" s="1">
        <v>800</v>
      </c>
      <c r="G495" s="11">
        <f t="shared" si="98"/>
        <v>20000</v>
      </c>
      <c r="H495" s="11">
        <f t="shared" si="98"/>
        <v>20000</v>
      </c>
      <c r="I495" s="11">
        <f t="shared" si="98"/>
        <v>0</v>
      </c>
      <c r="J495" s="11">
        <f t="shared" si="94"/>
        <v>0</v>
      </c>
      <c r="K495" s="11">
        <f t="shared" si="95"/>
        <v>0</v>
      </c>
    </row>
    <row r="496" spans="2:11" s="39" customFormat="1" ht="47.25" x14ac:dyDescent="0.25">
      <c r="B496" s="9" t="s">
        <v>102</v>
      </c>
      <c r="C496" s="27">
        <v>18</v>
      </c>
      <c r="D496" s="7">
        <v>0</v>
      </c>
      <c r="E496" s="8">
        <v>7812</v>
      </c>
      <c r="F496" s="1">
        <v>810</v>
      </c>
      <c r="G496" s="11">
        <v>20000</v>
      </c>
      <c r="H496" s="11">
        <v>20000</v>
      </c>
      <c r="I496" s="11"/>
      <c r="J496" s="11">
        <f t="shared" si="94"/>
        <v>0</v>
      </c>
      <c r="K496" s="11">
        <f t="shared" si="95"/>
        <v>0</v>
      </c>
    </row>
    <row r="497" spans="2:11" s="39" customFormat="1" ht="47.25" x14ac:dyDescent="0.25">
      <c r="B497" s="6" t="s">
        <v>92</v>
      </c>
      <c r="C497" s="27">
        <v>19</v>
      </c>
      <c r="D497" s="7">
        <v>0</v>
      </c>
      <c r="E497" s="8">
        <v>0</v>
      </c>
      <c r="F497" s="2"/>
      <c r="G497" s="11">
        <f>G498</f>
        <v>1222000</v>
      </c>
      <c r="H497" s="11">
        <f>H498</f>
        <v>1222000</v>
      </c>
      <c r="I497" s="11">
        <f>I498</f>
        <v>254878</v>
      </c>
      <c r="J497" s="11">
        <f t="shared" si="94"/>
        <v>20.857446808510637</v>
      </c>
      <c r="K497" s="11">
        <f t="shared" si="95"/>
        <v>20.857446808510637</v>
      </c>
    </row>
    <row r="498" spans="2:11" s="39" customFormat="1" ht="94.5" x14ac:dyDescent="0.25">
      <c r="B498" s="6" t="s">
        <v>93</v>
      </c>
      <c r="C498" s="27">
        <v>19</v>
      </c>
      <c r="D498" s="7">
        <v>0</v>
      </c>
      <c r="E498" s="8">
        <v>2124</v>
      </c>
      <c r="F498" s="2"/>
      <c r="G498" s="11">
        <f>G499+G501</f>
        <v>1222000</v>
      </c>
      <c r="H498" s="11">
        <f>H499+H501</f>
        <v>1222000</v>
      </c>
      <c r="I498" s="11">
        <f>I499+I501</f>
        <v>254878</v>
      </c>
      <c r="J498" s="11">
        <f t="shared" si="94"/>
        <v>20.857446808510637</v>
      </c>
      <c r="K498" s="11">
        <f t="shared" si="95"/>
        <v>20.857446808510637</v>
      </c>
    </row>
    <row r="499" spans="2:11" s="39" customFormat="1" ht="63" x14ac:dyDescent="0.25">
      <c r="B499" s="9" t="s">
        <v>225</v>
      </c>
      <c r="C499" s="27">
        <v>19</v>
      </c>
      <c r="D499" s="7">
        <v>0</v>
      </c>
      <c r="E499" s="8">
        <v>2124</v>
      </c>
      <c r="F499" s="2">
        <v>100</v>
      </c>
      <c r="G499" s="11">
        <f>G500</f>
        <v>58000</v>
      </c>
      <c r="H499" s="11">
        <f>H500</f>
        <v>58000</v>
      </c>
      <c r="I499" s="11">
        <f>I500</f>
        <v>3000</v>
      </c>
      <c r="J499" s="11">
        <f t="shared" si="94"/>
        <v>5.1724137931034484</v>
      </c>
      <c r="K499" s="11">
        <f t="shared" si="95"/>
        <v>5.1724137931034484</v>
      </c>
    </row>
    <row r="500" spans="2:11" s="39" customFormat="1" ht="31.5" x14ac:dyDescent="0.25">
      <c r="B500" s="9" t="s">
        <v>49</v>
      </c>
      <c r="C500" s="27">
        <v>19</v>
      </c>
      <c r="D500" s="7">
        <v>0</v>
      </c>
      <c r="E500" s="8">
        <v>2124</v>
      </c>
      <c r="F500" s="2">
        <v>120</v>
      </c>
      <c r="G500" s="11">
        <v>58000</v>
      </c>
      <c r="H500" s="11">
        <v>58000</v>
      </c>
      <c r="I500" s="11">
        <v>3000</v>
      </c>
      <c r="J500" s="11">
        <f t="shared" si="94"/>
        <v>5.1724137931034484</v>
      </c>
      <c r="K500" s="11">
        <f t="shared" si="95"/>
        <v>5.1724137931034484</v>
      </c>
    </row>
    <row r="501" spans="2:11" s="39" customFormat="1" ht="31.5" x14ac:dyDescent="0.25">
      <c r="B501" s="9" t="s">
        <v>242</v>
      </c>
      <c r="C501" s="27">
        <v>19</v>
      </c>
      <c r="D501" s="7">
        <v>0</v>
      </c>
      <c r="E501" s="8">
        <v>2124</v>
      </c>
      <c r="F501" s="2">
        <v>200</v>
      </c>
      <c r="G501" s="11">
        <f>G502</f>
        <v>1164000</v>
      </c>
      <c r="H501" s="11">
        <f>H502</f>
        <v>1164000</v>
      </c>
      <c r="I501" s="11">
        <f>I502</f>
        <v>251878</v>
      </c>
      <c r="J501" s="11">
        <f t="shared" si="94"/>
        <v>21.639003436426115</v>
      </c>
      <c r="K501" s="11">
        <f t="shared" si="95"/>
        <v>21.639003436426115</v>
      </c>
    </row>
    <row r="502" spans="2:11" s="39" customFormat="1" ht="31.5" x14ac:dyDescent="0.25">
      <c r="B502" s="9" t="s">
        <v>243</v>
      </c>
      <c r="C502" s="27">
        <v>19</v>
      </c>
      <c r="D502" s="7">
        <v>0</v>
      </c>
      <c r="E502" s="8">
        <v>2124</v>
      </c>
      <c r="F502" s="2">
        <v>240</v>
      </c>
      <c r="G502" s="11">
        <v>1164000</v>
      </c>
      <c r="H502" s="11">
        <v>1164000</v>
      </c>
      <c r="I502" s="11">
        <v>251878</v>
      </c>
      <c r="J502" s="11">
        <f t="shared" si="94"/>
        <v>21.639003436426115</v>
      </c>
      <c r="K502" s="11">
        <f t="shared" si="95"/>
        <v>21.639003436426115</v>
      </c>
    </row>
    <row r="503" spans="2:11" s="39" customFormat="1" ht="31.5" x14ac:dyDescent="0.25">
      <c r="B503" s="6" t="s">
        <v>94</v>
      </c>
      <c r="C503" s="27">
        <v>20</v>
      </c>
      <c r="D503" s="7">
        <v>0</v>
      </c>
      <c r="E503" s="8">
        <v>0</v>
      </c>
      <c r="F503" s="2"/>
      <c r="G503" s="11">
        <f>G504+G507+G513+G516+G519+G510</f>
        <v>76244000</v>
      </c>
      <c r="H503" s="11">
        <f>H504+H507+H513+H516+H519+H510</f>
        <v>47206000</v>
      </c>
      <c r="I503" s="11">
        <f>I504+I507+I513+I516+I519+I510</f>
        <v>8791042.9299999997</v>
      </c>
      <c r="J503" s="11">
        <f t="shared" si="94"/>
        <v>11.530143919521537</v>
      </c>
      <c r="K503" s="11">
        <f t="shared" si="95"/>
        <v>18.622723658009573</v>
      </c>
    </row>
    <row r="504" spans="2:11" s="39" customFormat="1" ht="47.25" x14ac:dyDescent="0.25">
      <c r="B504" s="6" t="s">
        <v>95</v>
      </c>
      <c r="C504" s="27">
        <v>20</v>
      </c>
      <c r="D504" s="7">
        <v>0</v>
      </c>
      <c r="E504" s="8">
        <v>2125</v>
      </c>
      <c r="F504" s="2"/>
      <c r="G504" s="11">
        <f t="shared" ref="G504:I505" si="99">G505</f>
        <v>13626532.09</v>
      </c>
      <c r="H504" s="11">
        <f t="shared" si="99"/>
        <v>13626532.09</v>
      </c>
      <c r="I504" s="11">
        <f t="shared" si="99"/>
        <v>4774812.17</v>
      </c>
      <c r="J504" s="11">
        <f t="shared" si="94"/>
        <v>35.040552786750894</v>
      </c>
      <c r="K504" s="11">
        <f t="shared" si="95"/>
        <v>35.040552786750894</v>
      </c>
    </row>
    <row r="505" spans="2:11" s="39" customFormat="1" ht="31.5" x14ac:dyDescent="0.25">
      <c r="B505" s="9" t="s">
        <v>242</v>
      </c>
      <c r="C505" s="27">
        <v>20</v>
      </c>
      <c r="D505" s="7">
        <v>0</v>
      </c>
      <c r="E505" s="8">
        <v>2125</v>
      </c>
      <c r="F505" s="2">
        <v>200</v>
      </c>
      <c r="G505" s="11">
        <f t="shared" si="99"/>
        <v>13626532.09</v>
      </c>
      <c r="H505" s="11">
        <f t="shared" si="99"/>
        <v>13626532.09</v>
      </c>
      <c r="I505" s="11">
        <f t="shared" si="99"/>
        <v>4774812.17</v>
      </c>
      <c r="J505" s="11">
        <f t="shared" si="94"/>
        <v>35.040552786750894</v>
      </c>
      <c r="K505" s="11">
        <f t="shared" si="95"/>
        <v>35.040552786750894</v>
      </c>
    </row>
    <row r="506" spans="2:11" s="39" customFormat="1" ht="31.5" x14ac:dyDescent="0.25">
      <c r="B506" s="9" t="s">
        <v>243</v>
      </c>
      <c r="C506" s="27">
        <v>20</v>
      </c>
      <c r="D506" s="7">
        <v>0</v>
      </c>
      <c r="E506" s="8">
        <v>2125</v>
      </c>
      <c r="F506" s="2">
        <v>240</v>
      </c>
      <c r="G506" s="11">
        <v>13626532.09</v>
      </c>
      <c r="H506" s="11">
        <v>13626532.09</v>
      </c>
      <c r="I506" s="11">
        <v>4774812.17</v>
      </c>
      <c r="J506" s="11">
        <f t="shared" si="94"/>
        <v>35.040552786750894</v>
      </c>
      <c r="K506" s="11">
        <f t="shared" si="95"/>
        <v>35.040552786750894</v>
      </c>
    </row>
    <row r="507" spans="2:11" s="39" customFormat="1" ht="94.5" x14ac:dyDescent="0.25">
      <c r="B507" s="6" t="s">
        <v>96</v>
      </c>
      <c r="C507" s="27">
        <v>20</v>
      </c>
      <c r="D507" s="7">
        <v>0</v>
      </c>
      <c r="E507" s="8">
        <v>2126</v>
      </c>
      <c r="F507" s="2"/>
      <c r="G507" s="11">
        <f t="shared" ref="G507:I508" si="100">G508</f>
        <v>28016467.91</v>
      </c>
      <c r="H507" s="11">
        <f t="shared" si="100"/>
        <v>7578467.9100000001</v>
      </c>
      <c r="I507" s="11">
        <f t="shared" si="100"/>
        <v>1816213.56</v>
      </c>
      <c r="J507" s="11">
        <f t="shared" si="94"/>
        <v>6.4826642881408105</v>
      </c>
      <c r="K507" s="11">
        <f t="shared" si="95"/>
        <v>23.965445015653568</v>
      </c>
    </row>
    <row r="508" spans="2:11" s="39" customFormat="1" ht="31.5" x14ac:dyDescent="0.25">
      <c r="B508" s="9" t="s">
        <v>242</v>
      </c>
      <c r="C508" s="27">
        <v>20</v>
      </c>
      <c r="D508" s="7">
        <v>0</v>
      </c>
      <c r="E508" s="8">
        <v>2126</v>
      </c>
      <c r="F508" s="2">
        <v>200</v>
      </c>
      <c r="G508" s="11">
        <f t="shared" si="100"/>
        <v>28016467.91</v>
      </c>
      <c r="H508" s="11">
        <f t="shared" si="100"/>
        <v>7578467.9100000001</v>
      </c>
      <c r="I508" s="11">
        <f t="shared" si="100"/>
        <v>1816213.56</v>
      </c>
      <c r="J508" s="11">
        <f t="shared" si="94"/>
        <v>6.4826642881408105</v>
      </c>
      <c r="K508" s="11">
        <f t="shared" si="95"/>
        <v>23.965445015653568</v>
      </c>
    </row>
    <row r="509" spans="2:11" s="39" customFormat="1" ht="31.5" x14ac:dyDescent="0.25">
      <c r="B509" s="9" t="s">
        <v>243</v>
      </c>
      <c r="C509" s="27">
        <v>20</v>
      </c>
      <c r="D509" s="7">
        <v>0</v>
      </c>
      <c r="E509" s="8">
        <v>2126</v>
      </c>
      <c r="F509" s="2">
        <v>240</v>
      </c>
      <c r="G509" s="11">
        <v>28016467.91</v>
      </c>
      <c r="H509" s="11">
        <v>7578467.9100000001</v>
      </c>
      <c r="I509" s="11">
        <v>1816213.56</v>
      </c>
      <c r="J509" s="11">
        <f t="shared" si="94"/>
        <v>6.4826642881408105</v>
      </c>
      <c r="K509" s="11">
        <f t="shared" si="95"/>
        <v>23.965445015653568</v>
      </c>
    </row>
    <row r="510" spans="2:11" s="39" customFormat="1" ht="47.25" x14ac:dyDescent="0.25">
      <c r="B510" s="9" t="s">
        <v>175</v>
      </c>
      <c r="C510" s="27">
        <v>20</v>
      </c>
      <c r="D510" s="7">
        <v>0</v>
      </c>
      <c r="E510" s="8">
        <v>4207</v>
      </c>
      <c r="F510" s="2"/>
      <c r="G510" s="11">
        <f>G511</f>
        <v>8600000</v>
      </c>
      <c r="H510" s="11"/>
      <c r="I510" s="11"/>
      <c r="J510" s="11">
        <f t="shared" si="94"/>
        <v>0</v>
      </c>
      <c r="K510" s="11">
        <v>0</v>
      </c>
    </row>
    <row r="511" spans="2:11" s="39" customFormat="1" ht="31.5" x14ac:dyDescent="0.25">
      <c r="B511" s="9" t="s">
        <v>53</v>
      </c>
      <c r="C511" s="27">
        <v>20</v>
      </c>
      <c r="D511" s="7">
        <v>0</v>
      </c>
      <c r="E511" s="8">
        <v>4207</v>
      </c>
      <c r="F511" s="2">
        <v>400</v>
      </c>
      <c r="G511" s="11">
        <f>G512</f>
        <v>8600000</v>
      </c>
      <c r="H511" s="11"/>
      <c r="I511" s="11"/>
      <c r="J511" s="11">
        <f t="shared" si="94"/>
        <v>0</v>
      </c>
      <c r="K511" s="11">
        <v>0</v>
      </c>
    </row>
    <row r="512" spans="2:11" s="39" customFormat="1" ht="15.75" x14ac:dyDescent="0.25">
      <c r="B512" s="9" t="s">
        <v>54</v>
      </c>
      <c r="C512" s="27">
        <v>20</v>
      </c>
      <c r="D512" s="7">
        <v>0</v>
      </c>
      <c r="E512" s="8">
        <v>4207</v>
      </c>
      <c r="F512" s="2">
        <v>410</v>
      </c>
      <c r="G512" s="11">
        <v>8600000</v>
      </c>
      <c r="H512" s="11"/>
      <c r="I512" s="11"/>
      <c r="J512" s="11">
        <f t="shared" si="94"/>
        <v>0</v>
      </c>
      <c r="K512" s="11">
        <v>0</v>
      </c>
    </row>
    <row r="513" spans="2:11" s="39" customFormat="1" ht="63" x14ac:dyDescent="0.25">
      <c r="B513" s="6" t="s">
        <v>68</v>
      </c>
      <c r="C513" s="27">
        <v>20</v>
      </c>
      <c r="D513" s="7">
        <v>0</v>
      </c>
      <c r="E513" s="8">
        <v>7807</v>
      </c>
      <c r="F513" s="2"/>
      <c r="G513" s="11">
        <f t="shared" ref="G513:I514" si="101">G514</f>
        <v>18345000</v>
      </c>
      <c r="H513" s="11">
        <f t="shared" si="101"/>
        <v>18345000</v>
      </c>
      <c r="I513" s="11">
        <f t="shared" si="101"/>
        <v>216923.34</v>
      </c>
      <c r="J513" s="11">
        <f t="shared" si="94"/>
        <v>1.1824657399836469</v>
      </c>
      <c r="K513" s="11">
        <f t="shared" si="95"/>
        <v>1.1824657399836469</v>
      </c>
    </row>
    <row r="514" spans="2:11" s="39" customFormat="1" ht="15.75" x14ac:dyDescent="0.25">
      <c r="B514" s="9" t="s">
        <v>81</v>
      </c>
      <c r="C514" s="27">
        <v>20</v>
      </c>
      <c r="D514" s="7">
        <v>0</v>
      </c>
      <c r="E514" s="8">
        <v>7807</v>
      </c>
      <c r="F514" s="2">
        <v>800</v>
      </c>
      <c r="G514" s="11">
        <f t="shared" si="101"/>
        <v>18345000</v>
      </c>
      <c r="H514" s="11">
        <f t="shared" si="101"/>
        <v>18345000</v>
      </c>
      <c r="I514" s="11">
        <f t="shared" si="101"/>
        <v>216923.34</v>
      </c>
      <c r="J514" s="11">
        <f t="shared" si="94"/>
        <v>1.1824657399836469</v>
      </c>
      <c r="K514" s="11">
        <f t="shared" si="95"/>
        <v>1.1824657399836469</v>
      </c>
    </row>
    <row r="515" spans="2:11" s="39" customFormat="1" ht="47.25" x14ac:dyDescent="0.25">
      <c r="B515" s="9" t="s">
        <v>102</v>
      </c>
      <c r="C515" s="27">
        <v>20</v>
      </c>
      <c r="D515" s="7">
        <v>0</v>
      </c>
      <c r="E515" s="8">
        <v>7807</v>
      </c>
      <c r="F515" s="1">
        <v>810</v>
      </c>
      <c r="G515" s="11">
        <v>18345000</v>
      </c>
      <c r="H515" s="11">
        <v>18345000</v>
      </c>
      <c r="I515" s="11">
        <v>216923.34</v>
      </c>
      <c r="J515" s="11">
        <f t="shared" si="94"/>
        <v>1.1824657399836469</v>
      </c>
      <c r="K515" s="11">
        <f t="shared" si="95"/>
        <v>1.1824657399836469</v>
      </c>
    </row>
    <row r="516" spans="2:11" s="39" customFormat="1" ht="63" x14ac:dyDescent="0.25">
      <c r="B516" s="6" t="s">
        <v>69</v>
      </c>
      <c r="C516" s="27">
        <v>20</v>
      </c>
      <c r="D516" s="7">
        <v>0</v>
      </c>
      <c r="E516" s="8">
        <v>7808</v>
      </c>
      <c r="F516" s="2"/>
      <c r="G516" s="11">
        <f t="shared" ref="G516:I517" si="102">G517</f>
        <v>3993000</v>
      </c>
      <c r="H516" s="11">
        <f t="shared" si="102"/>
        <v>3993000</v>
      </c>
      <c r="I516" s="11">
        <f t="shared" si="102"/>
        <v>803093.86</v>
      </c>
      <c r="J516" s="11">
        <f t="shared" si="94"/>
        <v>20.112543451039318</v>
      </c>
      <c r="K516" s="11">
        <f t="shared" si="95"/>
        <v>20.112543451039318</v>
      </c>
    </row>
    <row r="517" spans="2:11" s="39" customFormat="1" ht="15.75" x14ac:dyDescent="0.25">
      <c r="B517" s="9" t="s">
        <v>81</v>
      </c>
      <c r="C517" s="27">
        <v>20</v>
      </c>
      <c r="D517" s="7">
        <v>0</v>
      </c>
      <c r="E517" s="8">
        <v>7808</v>
      </c>
      <c r="F517" s="2">
        <v>800</v>
      </c>
      <c r="G517" s="11">
        <f t="shared" si="102"/>
        <v>3993000</v>
      </c>
      <c r="H517" s="11">
        <f t="shared" si="102"/>
        <v>3993000</v>
      </c>
      <c r="I517" s="11">
        <f t="shared" si="102"/>
        <v>803093.86</v>
      </c>
      <c r="J517" s="11">
        <f t="shared" si="94"/>
        <v>20.112543451039318</v>
      </c>
      <c r="K517" s="11">
        <f t="shared" si="95"/>
        <v>20.112543451039318</v>
      </c>
    </row>
    <row r="518" spans="2:11" s="39" customFormat="1" ht="47.25" x14ac:dyDescent="0.25">
      <c r="B518" s="9" t="s">
        <v>102</v>
      </c>
      <c r="C518" s="27">
        <v>20</v>
      </c>
      <c r="D518" s="7">
        <v>0</v>
      </c>
      <c r="E518" s="8">
        <v>7808</v>
      </c>
      <c r="F518" s="1">
        <v>810</v>
      </c>
      <c r="G518" s="11">
        <v>3993000</v>
      </c>
      <c r="H518" s="11">
        <v>3993000</v>
      </c>
      <c r="I518" s="11">
        <v>803093.86</v>
      </c>
      <c r="J518" s="11">
        <f t="shared" si="94"/>
        <v>20.112543451039318</v>
      </c>
      <c r="K518" s="11">
        <f t="shared" si="95"/>
        <v>20.112543451039318</v>
      </c>
    </row>
    <row r="519" spans="2:11" s="39" customFormat="1" ht="78.75" x14ac:dyDescent="0.25">
      <c r="B519" s="6" t="s">
        <v>64</v>
      </c>
      <c r="C519" s="27">
        <v>20</v>
      </c>
      <c r="D519" s="7">
        <v>0</v>
      </c>
      <c r="E519" s="8">
        <v>7809</v>
      </c>
      <c r="F519" s="2"/>
      <c r="G519" s="11">
        <f t="shared" ref="G519:I520" si="103">G520</f>
        <v>3663000</v>
      </c>
      <c r="H519" s="11">
        <f t="shared" si="103"/>
        <v>3663000</v>
      </c>
      <c r="I519" s="11">
        <f t="shared" si="103"/>
        <v>1180000</v>
      </c>
      <c r="J519" s="11">
        <f t="shared" si="94"/>
        <v>32.214032214032216</v>
      </c>
      <c r="K519" s="11">
        <f t="shared" si="95"/>
        <v>32.214032214032216</v>
      </c>
    </row>
    <row r="520" spans="2:11" s="39" customFormat="1" ht="15.75" x14ac:dyDescent="0.25">
      <c r="B520" s="9" t="s">
        <v>81</v>
      </c>
      <c r="C520" s="27">
        <v>20</v>
      </c>
      <c r="D520" s="7">
        <v>0</v>
      </c>
      <c r="E520" s="8">
        <v>7809</v>
      </c>
      <c r="F520" s="2">
        <v>800</v>
      </c>
      <c r="G520" s="11">
        <f t="shared" si="103"/>
        <v>3663000</v>
      </c>
      <c r="H520" s="11">
        <f t="shared" si="103"/>
        <v>3663000</v>
      </c>
      <c r="I520" s="11">
        <f t="shared" si="103"/>
        <v>1180000</v>
      </c>
      <c r="J520" s="11">
        <f t="shared" si="94"/>
        <v>32.214032214032216</v>
      </c>
      <c r="K520" s="11">
        <f t="shared" si="95"/>
        <v>32.214032214032216</v>
      </c>
    </row>
    <row r="521" spans="2:11" s="39" customFormat="1" ht="47.25" x14ac:dyDescent="0.25">
      <c r="B521" s="9" t="s">
        <v>102</v>
      </c>
      <c r="C521" s="27">
        <v>20</v>
      </c>
      <c r="D521" s="7">
        <v>0</v>
      </c>
      <c r="E521" s="8">
        <v>7809</v>
      </c>
      <c r="F521" s="1">
        <v>810</v>
      </c>
      <c r="G521" s="11">
        <v>3663000</v>
      </c>
      <c r="H521" s="11">
        <v>3663000</v>
      </c>
      <c r="I521" s="11">
        <v>1180000</v>
      </c>
      <c r="J521" s="11">
        <f t="shared" si="94"/>
        <v>32.214032214032216</v>
      </c>
      <c r="K521" s="11">
        <f t="shared" si="95"/>
        <v>32.214032214032216</v>
      </c>
    </row>
    <row r="522" spans="2:11" s="39" customFormat="1" ht="15.75" x14ac:dyDescent="0.25">
      <c r="B522" s="6" t="s">
        <v>2</v>
      </c>
      <c r="C522" s="27">
        <v>40</v>
      </c>
      <c r="D522" s="7">
        <v>0</v>
      </c>
      <c r="E522" s="8">
        <v>0</v>
      </c>
      <c r="F522" s="2"/>
      <c r="G522" s="11">
        <f>G523+G570+G579</f>
        <v>554039708.12</v>
      </c>
      <c r="H522" s="11">
        <f>H523+H570+H579</f>
        <v>414344175.38999999</v>
      </c>
      <c r="I522" s="11">
        <f>I523+I570+I579</f>
        <v>75792662.700000003</v>
      </c>
      <c r="J522" s="11">
        <f t="shared" si="94"/>
        <v>13.680005528337331</v>
      </c>
      <c r="K522" s="11">
        <f t="shared" si="95"/>
        <v>18.29219938440318</v>
      </c>
    </row>
    <row r="523" spans="2:11" s="39" customFormat="1" ht="31.5" x14ac:dyDescent="0.25">
      <c r="B523" s="6" t="s">
        <v>3</v>
      </c>
      <c r="C523" s="27">
        <v>40</v>
      </c>
      <c r="D523" s="7">
        <v>1</v>
      </c>
      <c r="E523" s="8">
        <v>0</v>
      </c>
      <c r="F523" s="2"/>
      <c r="G523" s="11">
        <f>G524+G531+G534+G542+G545+G548+G551+G560+G565</f>
        <v>301426500</v>
      </c>
      <c r="H523" s="11">
        <f>H524+H531+H534+H542+H545+H548+H551+H560+H565</f>
        <v>301426500</v>
      </c>
      <c r="I523" s="11">
        <f>I524+I531+I534+I542+I545+I548+I551+I560+I565</f>
        <v>75669684.700000003</v>
      </c>
      <c r="J523" s="11">
        <f t="shared" si="94"/>
        <v>25.103859381972054</v>
      </c>
      <c r="K523" s="11">
        <f t="shared" si="95"/>
        <v>25.103859381972054</v>
      </c>
    </row>
    <row r="524" spans="2:11" s="39" customFormat="1" ht="63" x14ac:dyDescent="0.25">
      <c r="B524" s="6" t="s">
        <v>4</v>
      </c>
      <c r="C524" s="27">
        <v>40</v>
      </c>
      <c r="D524" s="7">
        <v>1</v>
      </c>
      <c r="E524" s="8">
        <v>59</v>
      </c>
      <c r="F524" s="2"/>
      <c r="G524" s="11">
        <f>G525+G527+G529</f>
        <v>49860700</v>
      </c>
      <c r="H524" s="11">
        <f>H525+H527+H529</f>
        <v>49860700</v>
      </c>
      <c r="I524" s="11">
        <f>I525+I527+I529</f>
        <v>12507055.049999999</v>
      </c>
      <c r="J524" s="11">
        <f t="shared" si="94"/>
        <v>25.083994107583724</v>
      </c>
      <c r="K524" s="11">
        <f t="shared" si="95"/>
        <v>25.083994107583724</v>
      </c>
    </row>
    <row r="525" spans="2:11" s="39" customFormat="1" ht="63" x14ac:dyDescent="0.25">
      <c r="B525" s="9" t="s">
        <v>225</v>
      </c>
      <c r="C525" s="27">
        <v>40</v>
      </c>
      <c r="D525" s="7">
        <v>1</v>
      </c>
      <c r="E525" s="8">
        <v>59</v>
      </c>
      <c r="F525" s="2">
        <v>100</v>
      </c>
      <c r="G525" s="11">
        <f>G526</f>
        <v>39473100</v>
      </c>
      <c r="H525" s="11">
        <f>H526</f>
        <v>39473100</v>
      </c>
      <c r="I525" s="11">
        <f>I526</f>
        <v>10758625.539999999</v>
      </c>
      <c r="J525" s="11">
        <f t="shared" si="94"/>
        <v>27.255588084036976</v>
      </c>
      <c r="K525" s="11">
        <f t="shared" si="95"/>
        <v>27.255588084036976</v>
      </c>
    </row>
    <row r="526" spans="2:11" s="39" customFormat="1" ht="15.75" x14ac:dyDescent="0.25">
      <c r="B526" s="9" t="s">
        <v>226</v>
      </c>
      <c r="C526" s="27">
        <v>40</v>
      </c>
      <c r="D526" s="7">
        <v>1</v>
      </c>
      <c r="E526" s="8">
        <v>59</v>
      </c>
      <c r="F526" s="2">
        <v>110</v>
      </c>
      <c r="G526" s="11">
        <f>39277100+196000</f>
        <v>39473100</v>
      </c>
      <c r="H526" s="11">
        <f>39277100+196000</f>
        <v>39473100</v>
      </c>
      <c r="I526" s="11">
        <f>1800+10756825.54</f>
        <v>10758625.539999999</v>
      </c>
      <c r="J526" s="11">
        <f t="shared" si="94"/>
        <v>27.255588084036976</v>
      </c>
      <c r="K526" s="11">
        <f t="shared" si="95"/>
        <v>27.255588084036976</v>
      </c>
    </row>
    <row r="527" spans="2:11" s="39" customFormat="1" ht="31.5" x14ac:dyDescent="0.25">
      <c r="B527" s="9" t="s">
        <v>242</v>
      </c>
      <c r="C527" s="27">
        <v>40</v>
      </c>
      <c r="D527" s="7">
        <v>1</v>
      </c>
      <c r="E527" s="8">
        <v>59</v>
      </c>
      <c r="F527" s="2">
        <v>200</v>
      </c>
      <c r="G527" s="11">
        <f>G528</f>
        <v>10165900</v>
      </c>
      <c r="H527" s="11">
        <f>H528</f>
        <v>10165900</v>
      </c>
      <c r="I527" s="11">
        <f>I528</f>
        <v>1736989.51</v>
      </c>
      <c r="J527" s="11">
        <f t="shared" si="94"/>
        <v>17.086431206287685</v>
      </c>
      <c r="K527" s="11">
        <f t="shared" si="95"/>
        <v>17.086431206287685</v>
      </c>
    </row>
    <row r="528" spans="2:11" s="39" customFormat="1" ht="31.5" x14ac:dyDescent="0.25">
      <c r="B528" s="9" t="s">
        <v>243</v>
      </c>
      <c r="C528" s="27">
        <v>40</v>
      </c>
      <c r="D528" s="7">
        <v>1</v>
      </c>
      <c r="E528" s="8">
        <v>59</v>
      </c>
      <c r="F528" s="2">
        <v>240</v>
      </c>
      <c r="G528" s="11">
        <v>10165900</v>
      </c>
      <c r="H528" s="11">
        <v>10165900</v>
      </c>
      <c r="I528" s="11">
        <v>1736989.51</v>
      </c>
      <c r="J528" s="11">
        <f t="shared" si="94"/>
        <v>17.086431206287685</v>
      </c>
      <c r="K528" s="11">
        <f t="shared" si="95"/>
        <v>17.086431206287685</v>
      </c>
    </row>
    <row r="529" spans="2:11" s="39" customFormat="1" ht="15.75" x14ac:dyDescent="0.25">
      <c r="B529" s="9" t="s">
        <v>81</v>
      </c>
      <c r="C529" s="27">
        <v>40</v>
      </c>
      <c r="D529" s="7">
        <v>1</v>
      </c>
      <c r="E529" s="8">
        <v>59</v>
      </c>
      <c r="F529" s="2">
        <v>800</v>
      </c>
      <c r="G529" s="11">
        <f>G530</f>
        <v>221700</v>
      </c>
      <c r="H529" s="11">
        <f>H530</f>
        <v>221700</v>
      </c>
      <c r="I529" s="11">
        <f>I530</f>
        <v>11440</v>
      </c>
      <c r="J529" s="11">
        <f t="shared" si="94"/>
        <v>5.1601262967974746</v>
      </c>
      <c r="K529" s="11">
        <f t="shared" si="95"/>
        <v>5.1601262967974746</v>
      </c>
    </row>
    <row r="530" spans="2:11" s="39" customFormat="1" ht="15.75" x14ac:dyDescent="0.25">
      <c r="B530" s="6" t="s">
        <v>82</v>
      </c>
      <c r="C530" s="27">
        <v>40</v>
      </c>
      <c r="D530" s="7">
        <v>1</v>
      </c>
      <c r="E530" s="8">
        <v>59</v>
      </c>
      <c r="F530" s="2">
        <v>850</v>
      </c>
      <c r="G530" s="11">
        <f>75700+146000</f>
        <v>221700</v>
      </c>
      <c r="H530" s="11">
        <f>75700+146000</f>
        <v>221700</v>
      </c>
      <c r="I530" s="11">
        <v>11440</v>
      </c>
      <c r="J530" s="11">
        <f t="shared" si="94"/>
        <v>5.1601262967974746</v>
      </c>
      <c r="K530" s="11">
        <f t="shared" si="95"/>
        <v>5.1601262967974746</v>
      </c>
    </row>
    <row r="531" spans="2:11" s="39" customFormat="1" ht="63" x14ac:dyDescent="0.25">
      <c r="B531" s="6" t="s">
        <v>5</v>
      </c>
      <c r="C531" s="27">
        <v>40</v>
      </c>
      <c r="D531" s="7">
        <v>1</v>
      </c>
      <c r="E531" s="8">
        <v>203</v>
      </c>
      <c r="F531" s="2"/>
      <c r="G531" s="11">
        <f t="shared" ref="G531:I532" si="104">G532</f>
        <v>3663800</v>
      </c>
      <c r="H531" s="11">
        <f t="shared" si="104"/>
        <v>3663800</v>
      </c>
      <c r="I531" s="11">
        <f t="shared" si="104"/>
        <v>1583759.82</v>
      </c>
      <c r="J531" s="11">
        <f t="shared" si="94"/>
        <v>43.227245482832032</v>
      </c>
      <c r="K531" s="11">
        <f t="shared" si="95"/>
        <v>43.227245482832032</v>
      </c>
    </row>
    <row r="532" spans="2:11" s="39" customFormat="1" ht="63" x14ac:dyDescent="0.25">
      <c r="B532" s="9" t="s">
        <v>225</v>
      </c>
      <c r="C532" s="27">
        <v>40</v>
      </c>
      <c r="D532" s="7">
        <v>1</v>
      </c>
      <c r="E532" s="8">
        <v>203</v>
      </c>
      <c r="F532" s="2">
        <v>100</v>
      </c>
      <c r="G532" s="11">
        <f t="shared" si="104"/>
        <v>3663800</v>
      </c>
      <c r="H532" s="11">
        <f t="shared" si="104"/>
        <v>3663800</v>
      </c>
      <c r="I532" s="11">
        <f t="shared" si="104"/>
        <v>1583759.82</v>
      </c>
      <c r="J532" s="11">
        <f t="shared" si="94"/>
        <v>43.227245482832032</v>
      </c>
      <c r="K532" s="11">
        <f t="shared" si="95"/>
        <v>43.227245482832032</v>
      </c>
    </row>
    <row r="533" spans="2:11" s="39" customFormat="1" ht="31.5" x14ac:dyDescent="0.25">
      <c r="B533" s="9" t="s">
        <v>49</v>
      </c>
      <c r="C533" s="27">
        <v>40</v>
      </c>
      <c r="D533" s="7">
        <v>1</v>
      </c>
      <c r="E533" s="8">
        <v>203</v>
      </c>
      <c r="F533" s="2">
        <v>120</v>
      </c>
      <c r="G533" s="11">
        <v>3663800</v>
      </c>
      <c r="H533" s="11">
        <v>3663800</v>
      </c>
      <c r="I533" s="11">
        <v>1583759.82</v>
      </c>
      <c r="J533" s="11">
        <f t="shared" si="94"/>
        <v>43.227245482832032</v>
      </c>
      <c r="K533" s="11">
        <f t="shared" si="95"/>
        <v>43.227245482832032</v>
      </c>
    </row>
    <row r="534" spans="2:11" s="39" customFormat="1" ht="63" x14ac:dyDescent="0.25">
      <c r="B534" s="6" t="s">
        <v>6</v>
      </c>
      <c r="C534" s="27">
        <v>40</v>
      </c>
      <c r="D534" s="7">
        <v>1</v>
      </c>
      <c r="E534" s="8">
        <v>204</v>
      </c>
      <c r="F534" s="2"/>
      <c r="G534" s="11">
        <f>G535+G537+G539</f>
        <v>215325909.59999999</v>
      </c>
      <c r="H534" s="11">
        <f>H535+H537+H539</f>
        <v>215216109.59999999</v>
      </c>
      <c r="I534" s="11">
        <f>I535+I537+I539</f>
        <v>55302097.600000001</v>
      </c>
      <c r="J534" s="11">
        <f t="shared" si="94"/>
        <v>25.682974103177781</v>
      </c>
      <c r="K534" s="11">
        <f t="shared" si="95"/>
        <v>25.696077167635966</v>
      </c>
    </row>
    <row r="535" spans="2:11" s="39" customFormat="1" ht="63" x14ac:dyDescent="0.25">
      <c r="B535" s="9" t="s">
        <v>225</v>
      </c>
      <c r="C535" s="27">
        <v>40</v>
      </c>
      <c r="D535" s="7">
        <v>1</v>
      </c>
      <c r="E535" s="8">
        <v>204</v>
      </c>
      <c r="F535" s="2">
        <v>100</v>
      </c>
      <c r="G535" s="11">
        <f>G536</f>
        <v>190916400</v>
      </c>
      <c r="H535" s="11">
        <f>H536</f>
        <v>190783800</v>
      </c>
      <c r="I535" s="11">
        <f>I536</f>
        <v>52823739.520000003</v>
      </c>
      <c r="J535" s="11">
        <f t="shared" si="94"/>
        <v>27.66851853481419</v>
      </c>
      <c r="K535" s="11">
        <f t="shared" si="95"/>
        <v>27.687748917885063</v>
      </c>
    </row>
    <row r="536" spans="2:11" s="39" customFormat="1" ht="31.5" x14ac:dyDescent="0.25">
      <c r="B536" s="9" t="s">
        <v>49</v>
      </c>
      <c r="C536" s="27">
        <v>40</v>
      </c>
      <c r="D536" s="7">
        <v>1</v>
      </c>
      <c r="E536" s="8">
        <v>204</v>
      </c>
      <c r="F536" s="2">
        <v>120</v>
      </c>
      <c r="G536" s="11">
        <f>189799400+1117000</f>
        <v>190916400</v>
      </c>
      <c r="H536" s="11">
        <f>189799400+984400</f>
        <v>190783800</v>
      </c>
      <c r="I536" s="11">
        <f>6500+52817239.52</f>
        <v>52823739.520000003</v>
      </c>
      <c r="J536" s="11">
        <f t="shared" si="94"/>
        <v>27.66851853481419</v>
      </c>
      <c r="K536" s="11">
        <f t="shared" si="95"/>
        <v>27.687748917885063</v>
      </c>
    </row>
    <row r="537" spans="2:11" s="39" customFormat="1" ht="31.5" x14ac:dyDescent="0.25">
      <c r="B537" s="9" t="s">
        <v>242</v>
      </c>
      <c r="C537" s="27">
        <v>40</v>
      </c>
      <c r="D537" s="7">
        <v>1</v>
      </c>
      <c r="E537" s="8">
        <v>204</v>
      </c>
      <c r="F537" s="2">
        <v>200</v>
      </c>
      <c r="G537" s="11">
        <f>G538</f>
        <v>21895900</v>
      </c>
      <c r="H537" s="11">
        <f>H538</f>
        <v>21918700</v>
      </c>
      <c r="I537" s="11">
        <f>I538</f>
        <v>2306549.39</v>
      </c>
      <c r="J537" s="11">
        <f t="shared" si="94"/>
        <v>10.534161144323823</v>
      </c>
      <c r="K537" s="11">
        <f t="shared" si="95"/>
        <v>10.523203429035481</v>
      </c>
    </row>
    <row r="538" spans="2:11" s="39" customFormat="1" ht="31.5" x14ac:dyDescent="0.25">
      <c r="B538" s="9" t="s">
        <v>243</v>
      </c>
      <c r="C538" s="27">
        <v>40</v>
      </c>
      <c r="D538" s="7">
        <v>1</v>
      </c>
      <c r="E538" s="8">
        <v>204</v>
      </c>
      <c r="F538" s="2">
        <v>240</v>
      </c>
      <c r="G538" s="11">
        <v>21895900</v>
      </c>
      <c r="H538" s="11">
        <v>21918700</v>
      </c>
      <c r="I538" s="11">
        <v>2306549.39</v>
      </c>
      <c r="J538" s="11">
        <f t="shared" si="94"/>
        <v>10.534161144323823</v>
      </c>
      <c r="K538" s="11">
        <f t="shared" si="95"/>
        <v>10.523203429035481</v>
      </c>
    </row>
    <row r="539" spans="2:11" s="39" customFormat="1" ht="15.75" x14ac:dyDescent="0.25">
      <c r="B539" s="9" t="s">
        <v>81</v>
      </c>
      <c r="C539" s="27">
        <v>40</v>
      </c>
      <c r="D539" s="7">
        <v>1</v>
      </c>
      <c r="E539" s="8">
        <v>204</v>
      </c>
      <c r="F539" s="1">
        <v>800</v>
      </c>
      <c r="G539" s="11">
        <f>G541+G540</f>
        <v>2513609.6</v>
      </c>
      <c r="H539" s="11">
        <f>H541+H540</f>
        <v>2513609.6</v>
      </c>
      <c r="I539" s="11">
        <f>I541+I540</f>
        <v>171808.69</v>
      </c>
      <c r="J539" s="11">
        <f t="shared" si="94"/>
        <v>6.835138201254483</v>
      </c>
      <c r="K539" s="11">
        <f t="shared" si="95"/>
        <v>6.835138201254483</v>
      </c>
    </row>
    <row r="540" spans="2:11" s="39" customFormat="1" ht="15.75" x14ac:dyDescent="0.25">
      <c r="B540" s="9" t="s">
        <v>65</v>
      </c>
      <c r="C540" s="27">
        <v>40</v>
      </c>
      <c r="D540" s="7">
        <v>1</v>
      </c>
      <c r="E540" s="8">
        <v>204</v>
      </c>
      <c r="F540" s="1">
        <v>830</v>
      </c>
      <c r="G540" s="11">
        <v>171809.6</v>
      </c>
      <c r="H540" s="11">
        <v>171809.6</v>
      </c>
      <c r="I540" s="11">
        <v>171808.69</v>
      </c>
      <c r="J540" s="11">
        <f t="shared" si="94"/>
        <v>99.99947034391559</v>
      </c>
      <c r="K540" s="11">
        <f t="shared" si="95"/>
        <v>99.99947034391559</v>
      </c>
    </row>
    <row r="541" spans="2:11" s="39" customFormat="1" ht="15.75" x14ac:dyDescent="0.25">
      <c r="B541" s="9" t="s">
        <v>82</v>
      </c>
      <c r="C541" s="27">
        <v>40</v>
      </c>
      <c r="D541" s="7">
        <v>1</v>
      </c>
      <c r="E541" s="8">
        <v>204</v>
      </c>
      <c r="F541" s="1">
        <v>850</v>
      </c>
      <c r="G541" s="11">
        <v>2341800</v>
      </c>
      <c r="H541" s="11">
        <v>2341800</v>
      </c>
      <c r="I541" s="11"/>
      <c r="J541" s="11">
        <f t="shared" si="94"/>
        <v>0</v>
      </c>
      <c r="K541" s="11">
        <f t="shared" si="95"/>
        <v>0</v>
      </c>
    </row>
    <row r="542" spans="2:11" s="39" customFormat="1" ht="78.75" x14ac:dyDescent="0.25">
      <c r="B542" s="6" t="s">
        <v>7</v>
      </c>
      <c r="C542" s="27">
        <v>40</v>
      </c>
      <c r="D542" s="7">
        <v>1</v>
      </c>
      <c r="E542" s="8">
        <v>208</v>
      </c>
      <c r="F542" s="2"/>
      <c r="G542" s="11">
        <f t="shared" ref="G542:I543" si="105">G543</f>
        <v>3667000</v>
      </c>
      <c r="H542" s="11">
        <f t="shared" si="105"/>
        <v>3667000</v>
      </c>
      <c r="I542" s="11">
        <f t="shared" si="105"/>
        <v>1701724.76</v>
      </c>
      <c r="J542" s="11">
        <f t="shared" si="94"/>
        <v>46.406456503954189</v>
      </c>
      <c r="K542" s="11">
        <f t="shared" si="95"/>
        <v>46.406456503954189</v>
      </c>
    </row>
    <row r="543" spans="2:11" s="39" customFormat="1" ht="63" x14ac:dyDescent="0.25">
      <c r="B543" s="9" t="s">
        <v>225</v>
      </c>
      <c r="C543" s="27">
        <v>40</v>
      </c>
      <c r="D543" s="7">
        <v>1</v>
      </c>
      <c r="E543" s="8">
        <v>208</v>
      </c>
      <c r="F543" s="2">
        <v>100</v>
      </c>
      <c r="G543" s="11">
        <f t="shared" si="105"/>
        <v>3667000</v>
      </c>
      <c r="H543" s="11">
        <f t="shared" si="105"/>
        <v>3667000</v>
      </c>
      <c r="I543" s="11">
        <f t="shared" si="105"/>
        <v>1701724.76</v>
      </c>
      <c r="J543" s="11">
        <f t="shared" si="94"/>
        <v>46.406456503954189</v>
      </c>
      <c r="K543" s="11">
        <f t="shared" si="95"/>
        <v>46.406456503954189</v>
      </c>
    </row>
    <row r="544" spans="2:11" s="39" customFormat="1" ht="31.5" x14ac:dyDescent="0.25">
      <c r="B544" s="9" t="s">
        <v>49</v>
      </c>
      <c r="C544" s="27">
        <v>40</v>
      </c>
      <c r="D544" s="7">
        <v>1</v>
      </c>
      <c r="E544" s="8">
        <v>208</v>
      </c>
      <c r="F544" s="2">
        <v>120</v>
      </c>
      <c r="G544" s="11">
        <v>3667000</v>
      </c>
      <c r="H544" s="11">
        <v>3667000</v>
      </c>
      <c r="I544" s="11">
        <v>1701724.76</v>
      </c>
      <c r="J544" s="11">
        <f t="shared" si="94"/>
        <v>46.406456503954189</v>
      </c>
      <c r="K544" s="11">
        <f t="shared" si="95"/>
        <v>46.406456503954189</v>
      </c>
    </row>
    <row r="545" spans="2:11" s="39" customFormat="1" ht="63" x14ac:dyDescent="0.25">
      <c r="B545" s="6" t="s">
        <v>8</v>
      </c>
      <c r="C545" s="27">
        <v>40</v>
      </c>
      <c r="D545" s="7">
        <v>1</v>
      </c>
      <c r="E545" s="8">
        <v>212</v>
      </c>
      <c r="F545" s="2"/>
      <c r="G545" s="11">
        <f t="shared" ref="G545:I546" si="106">G546</f>
        <v>2781400</v>
      </c>
      <c r="H545" s="11">
        <f t="shared" si="106"/>
        <v>2781400</v>
      </c>
      <c r="I545" s="11">
        <f t="shared" si="106"/>
        <v>1115793.25</v>
      </c>
      <c r="J545" s="11">
        <f t="shared" si="94"/>
        <v>40.116245415977566</v>
      </c>
      <c r="K545" s="11">
        <f t="shared" si="95"/>
        <v>40.116245415977566</v>
      </c>
    </row>
    <row r="546" spans="2:11" s="39" customFormat="1" ht="63" x14ac:dyDescent="0.25">
      <c r="B546" s="9" t="s">
        <v>225</v>
      </c>
      <c r="C546" s="27">
        <v>40</v>
      </c>
      <c r="D546" s="7">
        <v>1</v>
      </c>
      <c r="E546" s="8">
        <v>212</v>
      </c>
      <c r="F546" s="2">
        <v>100</v>
      </c>
      <c r="G546" s="11">
        <f t="shared" si="106"/>
        <v>2781400</v>
      </c>
      <c r="H546" s="11">
        <f t="shared" si="106"/>
        <v>2781400</v>
      </c>
      <c r="I546" s="11">
        <f t="shared" si="106"/>
        <v>1115793.25</v>
      </c>
      <c r="J546" s="11">
        <f t="shared" si="94"/>
        <v>40.116245415977566</v>
      </c>
      <c r="K546" s="11">
        <f t="shared" si="95"/>
        <v>40.116245415977566</v>
      </c>
    </row>
    <row r="547" spans="2:11" s="39" customFormat="1" ht="31.5" x14ac:dyDescent="0.25">
      <c r="B547" s="9" t="s">
        <v>49</v>
      </c>
      <c r="C547" s="27">
        <v>40</v>
      </c>
      <c r="D547" s="7">
        <v>1</v>
      </c>
      <c r="E547" s="8">
        <v>212</v>
      </c>
      <c r="F547" s="2">
        <v>120</v>
      </c>
      <c r="G547" s="11">
        <v>2781400</v>
      </c>
      <c r="H547" s="11">
        <v>2781400</v>
      </c>
      <c r="I547" s="11">
        <v>1115793.25</v>
      </c>
      <c r="J547" s="11">
        <f t="shared" si="94"/>
        <v>40.116245415977566</v>
      </c>
      <c r="K547" s="11">
        <f t="shared" si="95"/>
        <v>40.116245415977566</v>
      </c>
    </row>
    <row r="548" spans="2:11" s="39" customFormat="1" ht="63" x14ac:dyDescent="0.25">
      <c r="B548" s="6" t="s">
        <v>9</v>
      </c>
      <c r="C548" s="27">
        <v>40</v>
      </c>
      <c r="D548" s="7">
        <v>1</v>
      </c>
      <c r="E548" s="8">
        <v>225</v>
      </c>
      <c r="F548" s="2"/>
      <c r="G548" s="11">
        <f t="shared" ref="G548:I549" si="107">G549</f>
        <v>3407600</v>
      </c>
      <c r="H548" s="11">
        <f t="shared" si="107"/>
        <v>3407600</v>
      </c>
      <c r="I548" s="11">
        <f t="shared" si="107"/>
        <v>916213.35</v>
      </c>
      <c r="J548" s="11">
        <f t="shared" si="94"/>
        <v>26.887350334546305</v>
      </c>
      <c r="K548" s="11">
        <f t="shared" si="95"/>
        <v>26.887350334546305</v>
      </c>
    </row>
    <row r="549" spans="2:11" s="39" customFormat="1" ht="63" x14ac:dyDescent="0.25">
      <c r="B549" s="9" t="s">
        <v>225</v>
      </c>
      <c r="C549" s="27">
        <v>40</v>
      </c>
      <c r="D549" s="7">
        <v>1</v>
      </c>
      <c r="E549" s="8">
        <v>225</v>
      </c>
      <c r="F549" s="2">
        <v>100</v>
      </c>
      <c r="G549" s="11">
        <f t="shared" si="107"/>
        <v>3407600</v>
      </c>
      <c r="H549" s="11">
        <f t="shared" si="107"/>
        <v>3407600</v>
      </c>
      <c r="I549" s="11">
        <f t="shared" si="107"/>
        <v>916213.35</v>
      </c>
      <c r="J549" s="11">
        <f t="shared" ref="J549:J586" si="108">I549/G549*100</f>
        <v>26.887350334546305</v>
      </c>
      <c r="K549" s="11">
        <f t="shared" ref="K549:K586" si="109">I549/H549*100</f>
        <v>26.887350334546305</v>
      </c>
    </row>
    <row r="550" spans="2:11" s="39" customFormat="1" ht="31.5" x14ac:dyDescent="0.25">
      <c r="B550" s="9" t="s">
        <v>49</v>
      </c>
      <c r="C550" s="27">
        <v>40</v>
      </c>
      <c r="D550" s="7">
        <v>1</v>
      </c>
      <c r="E550" s="8">
        <v>225</v>
      </c>
      <c r="F550" s="2">
        <v>120</v>
      </c>
      <c r="G550" s="11">
        <v>3407600</v>
      </c>
      <c r="H550" s="11">
        <v>3407600</v>
      </c>
      <c r="I550" s="11">
        <v>916213.35</v>
      </c>
      <c r="J550" s="11">
        <f t="shared" si="108"/>
        <v>26.887350334546305</v>
      </c>
      <c r="K550" s="11">
        <f t="shared" si="109"/>
        <v>26.887350334546305</v>
      </c>
    </row>
    <row r="551" spans="2:11" s="39" customFormat="1" ht="63" x14ac:dyDescent="0.25">
      <c r="B551" s="6" t="s">
        <v>10</v>
      </c>
      <c r="C551" s="27">
        <v>40</v>
      </c>
      <c r="D551" s="7">
        <v>1</v>
      </c>
      <c r="E551" s="8">
        <v>240</v>
      </c>
      <c r="F551" s="2"/>
      <c r="G551" s="11">
        <f>G552+G554+G556+G558</f>
        <v>8110690.4000000004</v>
      </c>
      <c r="H551" s="11">
        <f>H552+H554+H556+H558</f>
        <v>8220490.4000000004</v>
      </c>
      <c r="I551" s="11">
        <f>I552+I554+I556+I558</f>
        <v>488070.54</v>
      </c>
      <c r="J551" s="11">
        <f t="shared" si="108"/>
        <v>6.0176201522869119</v>
      </c>
      <c r="K551" s="11">
        <f t="shared" si="109"/>
        <v>5.9372435980218397</v>
      </c>
    </row>
    <row r="552" spans="2:11" s="39" customFormat="1" ht="63" x14ac:dyDescent="0.25">
      <c r="B552" s="9" t="s">
        <v>225</v>
      </c>
      <c r="C552" s="27">
        <v>40</v>
      </c>
      <c r="D552" s="7">
        <v>1</v>
      </c>
      <c r="E552" s="8">
        <v>240</v>
      </c>
      <c r="F552" s="2">
        <v>100</v>
      </c>
      <c r="G552" s="11">
        <f>G553</f>
        <v>3185000</v>
      </c>
      <c r="H552" s="11">
        <f>H553</f>
        <v>3185000</v>
      </c>
      <c r="I552" s="11">
        <f>I553</f>
        <v>104359.54</v>
      </c>
      <c r="J552" s="11">
        <f t="shared" si="108"/>
        <v>3.276594662480377</v>
      </c>
      <c r="K552" s="11">
        <f t="shared" si="109"/>
        <v>3.276594662480377</v>
      </c>
    </row>
    <row r="553" spans="2:11" s="39" customFormat="1" ht="31.5" x14ac:dyDescent="0.25">
      <c r="B553" s="9" t="s">
        <v>49</v>
      </c>
      <c r="C553" s="27">
        <v>40</v>
      </c>
      <c r="D553" s="7">
        <v>1</v>
      </c>
      <c r="E553" s="8">
        <v>240</v>
      </c>
      <c r="F553" s="2">
        <v>120</v>
      </c>
      <c r="G553" s="11">
        <v>3185000</v>
      </c>
      <c r="H553" s="11">
        <v>3185000</v>
      </c>
      <c r="I553" s="11">
        <v>104359.54</v>
      </c>
      <c r="J553" s="11">
        <f t="shared" si="108"/>
        <v>3.276594662480377</v>
      </c>
      <c r="K553" s="11">
        <f t="shared" si="109"/>
        <v>3.276594662480377</v>
      </c>
    </row>
    <row r="554" spans="2:11" s="39" customFormat="1" ht="31.5" x14ac:dyDescent="0.25">
      <c r="B554" s="9" t="s">
        <v>242</v>
      </c>
      <c r="C554" s="27">
        <v>40</v>
      </c>
      <c r="D554" s="7">
        <v>1</v>
      </c>
      <c r="E554" s="8">
        <v>240</v>
      </c>
      <c r="F554" s="2">
        <v>200</v>
      </c>
      <c r="G554" s="11">
        <f>G555</f>
        <v>4457690.4000000004</v>
      </c>
      <c r="H554" s="11">
        <f>H555</f>
        <v>4567490.4000000004</v>
      </c>
      <c r="I554" s="11">
        <f>I555</f>
        <v>383711</v>
      </c>
      <c r="J554" s="11">
        <f t="shared" si="108"/>
        <v>8.6078432005955356</v>
      </c>
      <c r="K554" s="11">
        <f t="shared" si="109"/>
        <v>8.4009153035110913</v>
      </c>
    </row>
    <row r="555" spans="2:11" s="39" customFormat="1" ht="31.5" x14ac:dyDescent="0.25">
      <c r="B555" s="9" t="s">
        <v>243</v>
      </c>
      <c r="C555" s="27">
        <v>40</v>
      </c>
      <c r="D555" s="7">
        <v>1</v>
      </c>
      <c r="E555" s="8">
        <v>240</v>
      </c>
      <c r="F555" s="2">
        <v>240</v>
      </c>
      <c r="G555" s="11">
        <v>4457690.4000000004</v>
      </c>
      <c r="H555" s="11">
        <v>4567490.4000000004</v>
      </c>
      <c r="I555" s="11">
        <v>383711</v>
      </c>
      <c r="J555" s="11">
        <f t="shared" si="108"/>
        <v>8.6078432005955356</v>
      </c>
      <c r="K555" s="11">
        <f t="shared" si="109"/>
        <v>8.4009153035110913</v>
      </c>
    </row>
    <row r="556" spans="2:11" s="39" customFormat="1" ht="15.75" x14ac:dyDescent="0.25">
      <c r="B556" s="9" t="s">
        <v>178</v>
      </c>
      <c r="C556" s="27">
        <v>40</v>
      </c>
      <c r="D556" s="7">
        <v>1</v>
      </c>
      <c r="E556" s="8">
        <v>240</v>
      </c>
      <c r="F556" s="2">
        <v>300</v>
      </c>
      <c r="G556" s="11">
        <f>G557</f>
        <v>114000</v>
      </c>
      <c r="H556" s="11">
        <f>H557</f>
        <v>114000</v>
      </c>
      <c r="I556" s="11">
        <f>I557</f>
        <v>0</v>
      </c>
      <c r="J556" s="11">
        <f t="shared" si="108"/>
        <v>0</v>
      </c>
      <c r="K556" s="11">
        <f t="shared" si="109"/>
        <v>0</v>
      </c>
    </row>
    <row r="557" spans="2:11" s="39" customFormat="1" ht="31.5" x14ac:dyDescent="0.25">
      <c r="B557" s="9" t="s">
        <v>99</v>
      </c>
      <c r="C557" s="27">
        <v>40</v>
      </c>
      <c r="D557" s="7">
        <v>1</v>
      </c>
      <c r="E557" s="8">
        <v>240</v>
      </c>
      <c r="F557" s="2">
        <v>320</v>
      </c>
      <c r="G557" s="11">
        <v>114000</v>
      </c>
      <c r="H557" s="11">
        <v>114000</v>
      </c>
      <c r="I557" s="11"/>
      <c r="J557" s="11">
        <f t="shared" si="108"/>
        <v>0</v>
      </c>
      <c r="K557" s="11">
        <f t="shared" si="109"/>
        <v>0</v>
      </c>
    </row>
    <row r="558" spans="2:11" s="39" customFormat="1" ht="15.75" x14ac:dyDescent="0.25">
      <c r="B558" s="9" t="s">
        <v>81</v>
      </c>
      <c r="C558" s="27">
        <v>40</v>
      </c>
      <c r="D558" s="7">
        <v>1</v>
      </c>
      <c r="E558" s="8">
        <v>240</v>
      </c>
      <c r="F558" s="2">
        <v>800</v>
      </c>
      <c r="G558" s="11">
        <f>G559</f>
        <v>354000</v>
      </c>
      <c r="H558" s="11">
        <f>H559</f>
        <v>354000</v>
      </c>
      <c r="I558" s="11">
        <f>I559</f>
        <v>0</v>
      </c>
      <c r="J558" s="11">
        <f t="shared" si="108"/>
        <v>0</v>
      </c>
      <c r="K558" s="11">
        <f t="shared" si="109"/>
        <v>0</v>
      </c>
    </row>
    <row r="559" spans="2:11" s="39" customFormat="1" ht="15.75" x14ac:dyDescent="0.25">
      <c r="B559" s="9" t="s">
        <v>82</v>
      </c>
      <c r="C559" s="27">
        <v>40</v>
      </c>
      <c r="D559" s="7">
        <v>1</v>
      </c>
      <c r="E559" s="8">
        <v>240</v>
      </c>
      <c r="F559" s="2">
        <v>850</v>
      </c>
      <c r="G559" s="11">
        <v>354000</v>
      </c>
      <c r="H559" s="11">
        <v>354000</v>
      </c>
      <c r="I559" s="11"/>
      <c r="J559" s="11">
        <f t="shared" si="108"/>
        <v>0</v>
      </c>
      <c r="K559" s="11">
        <f t="shared" si="109"/>
        <v>0</v>
      </c>
    </row>
    <row r="560" spans="2:11" s="39" customFormat="1" ht="78.75" x14ac:dyDescent="0.25">
      <c r="B560" s="6" t="s">
        <v>287</v>
      </c>
      <c r="C560" s="27">
        <v>40</v>
      </c>
      <c r="D560" s="7">
        <v>1</v>
      </c>
      <c r="E560" s="8">
        <v>5118</v>
      </c>
      <c r="F560" s="2"/>
      <c r="G560" s="11">
        <f>G561+G563</f>
        <v>5416000</v>
      </c>
      <c r="H560" s="11">
        <f>H561+H563</f>
        <v>5416000</v>
      </c>
      <c r="I560" s="11">
        <f>I561+I563</f>
        <v>1042153.44</v>
      </c>
      <c r="J560" s="11">
        <f t="shared" si="108"/>
        <v>19.242124076809453</v>
      </c>
      <c r="K560" s="11">
        <f t="shared" si="109"/>
        <v>19.242124076809453</v>
      </c>
    </row>
    <row r="561" spans="2:11" s="39" customFormat="1" ht="63" x14ac:dyDescent="0.25">
      <c r="B561" s="9" t="s">
        <v>225</v>
      </c>
      <c r="C561" s="27">
        <v>40</v>
      </c>
      <c r="D561" s="7">
        <v>1</v>
      </c>
      <c r="E561" s="8">
        <v>5118</v>
      </c>
      <c r="F561" s="2">
        <v>100</v>
      </c>
      <c r="G561" s="11">
        <f>G562</f>
        <v>5142500</v>
      </c>
      <c r="H561" s="11">
        <f>H562</f>
        <v>5142500</v>
      </c>
      <c r="I561" s="11">
        <f>I562</f>
        <v>1030258.95</v>
      </c>
      <c r="J561" s="11">
        <f t="shared" si="108"/>
        <v>20.03420418084589</v>
      </c>
      <c r="K561" s="11">
        <f t="shared" si="109"/>
        <v>20.03420418084589</v>
      </c>
    </row>
    <row r="562" spans="2:11" s="39" customFormat="1" ht="31.5" x14ac:dyDescent="0.25">
      <c r="B562" s="9" t="s">
        <v>49</v>
      </c>
      <c r="C562" s="27">
        <v>40</v>
      </c>
      <c r="D562" s="7">
        <v>1</v>
      </c>
      <c r="E562" s="8">
        <v>5118</v>
      </c>
      <c r="F562" s="1">
        <v>120</v>
      </c>
      <c r="G562" s="11">
        <f>5082500+60000</f>
        <v>5142500</v>
      </c>
      <c r="H562" s="11">
        <f>60000+5082500</f>
        <v>5142500</v>
      </c>
      <c r="I562" s="11">
        <v>1030258.95</v>
      </c>
      <c r="J562" s="11">
        <f t="shared" si="108"/>
        <v>20.03420418084589</v>
      </c>
      <c r="K562" s="11">
        <f t="shared" si="109"/>
        <v>20.03420418084589</v>
      </c>
    </row>
    <row r="563" spans="2:11" s="39" customFormat="1" ht="31.5" x14ac:dyDescent="0.25">
      <c r="B563" s="9" t="s">
        <v>242</v>
      </c>
      <c r="C563" s="27">
        <v>40</v>
      </c>
      <c r="D563" s="7">
        <v>1</v>
      </c>
      <c r="E563" s="8">
        <v>5118</v>
      </c>
      <c r="F563" s="1">
        <v>200</v>
      </c>
      <c r="G563" s="11">
        <f>G564</f>
        <v>273500</v>
      </c>
      <c r="H563" s="11">
        <f>H564</f>
        <v>273500</v>
      </c>
      <c r="I563" s="11">
        <f>I564</f>
        <v>11894.49</v>
      </c>
      <c r="J563" s="11">
        <f t="shared" si="108"/>
        <v>4.3489908592321758</v>
      </c>
      <c r="K563" s="11">
        <f t="shared" si="109"/>
        <v>4.3489908592321758</v>
      </c>
    </row>
    <row r="564" spans="2:11" s="39" customFormat="1" ht="31.5" x14ac:dyDescent="0.25">
      <c r="B564" s="9" t="s">
        <v>243</v>
      </c>
      <c r="C564" s="27">
        <v>40</v>
      </c>
      <c r="D564" s="7">
        <v>1</v>
      </c>
      <c r="E564" s="8">
        <v>5118</v>
      </c>
      <c r="F564" s="1">
        <v>240</v>
      </c>
      <c r="G564" s="11">
        <v>273500</v>
      </c>
      <c r="H564" s="11">
        <v>273500</v>
      </c>
      <c r="I564" s="11">
        <v>11894.49</v>
      </c>
      <c r="J564" s="11">
        <f t="shared" si="108"/>
        <v>4.3489908592321758</v>
      </c>
      <c r="K564" s="11">
        <f t="shared" si="109"/>
        <v>4.3489908592321758</v>
      </c>
    </row>
    <row r="565" spans="2:11" s="39" customFormat="1" ht="78.75" x14ac:dyDescent="0.25">
      <c r="B565" s="9" t="s">
        <v>288</v>
      </c>
      <c r="C565" s="27">
        <v>40</v>
      </c>
      <c r="D565" s="7">
        <v>1</v>
      </c>
      <c r="E565" s="8">
        <v>5589</v>
      </c>
      <c r="F565" s="1"/>
      <c r="G565" s="11">
        <f>G566+G568</f>
        <v>9193400</v>
      </c>
      <c r="H565" s="11">
        <f>H566+H568</f>
        <v>9193400</v>
      </c>
      <c r="I565" s="11">
        <f>I566+I568</f>
        <v>1012816.8899999999</v>
      </c>
      <c r="J565" s="11">
        <f t="shared" si="108"/>
        <v>11.016782583157482</v>
      </c>
      <c r="K565" s="11">
        <f t="shared" si="109"/>
        <v>11.016782583157482</v>
      </c>
    </row>
    <row r="566" spans="2:11" s="39" customFormat="1" ht="63" x14ac:dyDescent="0.25">
      <c r="B566" s="9" t="s">
        <v>225</v>
      </c>
      <c r="C566" s="27">
        <v>40</v>
      </c>
      <c r="D566" s="7">
        <v>1</v>
      </c>
      <c r="E566" s="8">
        <v>5589</v>
      </c>
      <c r="F566" s="1">
        <v>100</v>
      </c>
      <c r="G566" s="11">
        <f>G567</f>
        <v>6853000</v>
      </c>
      <c r="H566" s="11">
        <f>H567</f>
        <v>6853000</v>
      </c>
      <c r="I566" s="11">
        <f>I567</f>
        <v>707053.48</v>
      </c>
      <c r="J566" s="11">
        <f t="shared" si="108"/>
        <v>10.317430030643514</v>
      </c>
      <c r="K566" s="11">
        <f t="shared" si="109"/>
        <v>10.317430030643514</v>
      </c>
    </row>
    <row r="567" spans="2:11" s="39" customFormat="1" ht="31.5" x14ac:dyDescent="0.25">
      <c r="B567" s="9" t="s">
        <v>49</v>
      </c>
      <c r="C567" s="27">
        <v>40</v>
      </c>
      <c r="D567" s="7">
        <v>1</v>
      </c>
      <c r="E567" s="8">
        <v>5589</v>
      </c>
      <c r="F567" s="1">
        <v>120</v>
      </c>
      <c r="G567" s="11">
        <f>6616000+237000</f>
        <v>6853000</v>
      </c>
      <c r="H567" s="11">
        <f>6616000+237000</f>
        <v>6853000</v>
      </c>
      <c r="I567" s="11">
        <v>707053.48</v>
      </c>
      <c r="J567" s="11">
        <f t="shared" si="108"/>
        <v>10.317430030643514</v>
      </c>
      <c r="K567" s="11">
        <f t="shared" si="109"/>
        <v>10.317430030643514</v>
      </c>
    </row>
    <row r="568" spans="2:11" s="39" customFormat="1" ht="31.5" x14ac:dyDescent="0.25">
      <c r="B568" s="9" t="s">
        <v>242</v>
      </c>
      <c r="C568" s="27">
        <v>40</v>
      </c>
      <c r="D568" s="7">
        <v>1</v>
      </c>
      <c r="E568" s="8">
        <v>5589</v>
      </c>
      <c r="F568" s="1">
        <v>200</v>
      </c>
      <c r="G568" s="11">
        <f>G569</f>
        <v>2340400</v>
      </c>
      <c r="H568" s="11">
        <f>H569</f>
        <v>2340400</v>
      </c>
      <c r="I568" s="11">
        <f>I569</f>
        <v>305763.40999999997</v>
      </c>
      <c r="J568" s="11">
        <f t="shared" si="108"/>
        <v>13.064579131772344</v>
      </c>
      <c r="K568" s="11">
        <f t="shared" si="109"/>
        <v>13.064579131772344</v>
      </c>
    </row>
    <row r="569" spans="2:11" s="39" customFormat="1" ht="31.5" x14ac:dyDescent="0.25">
      <c r="B569" s="9" t="s">
        <v>243</v>
      </c>
      <c r="C569" s="27">
        <v>40</v>
      </c>
      <c r="D569" s="7">
        <v>1</v>
      </c>
      <c r="E569" s="8">
        <v>5589</v>
      </c>
      <c r="F569" s="1">
        <v>240</v>
      </c>
      <c r="G569" s="11">
        <v>2340400</v>
      </c>
      <c r="H569" s="11">
        <v>2340400</v>
      </c>
      <c r="I569" s="11">
        <v>305763.40999999997</v>
      </c>
      <c r="J569" s="11">
        <f t="shared" si="108"/>
        <v>13.064579131772344</v>
      </c>
      <c r="K569" s="11">
        <f t="shared" si="109"/>
        <v>13.064579131772344</v>
      </c>
    </row>
    <row r="570" spans="2:11" s="39" customFormat="1" ht="31.5" x14ac:dyDescent="0.25">
      <c r="B570" s="9" t="s">
        <v>294</v>
      </c>
      <c r="C570" s="27">
        <v>40</v>
      </c>
      <c r="D570" s="7">
        <v>2</v>
      </c>
      <c r="E570" s="8">
        <v>0</v>
      </c>
      <c r="F570" s="1"/>
      <c r="G570" s="11">
        <f>G574+G571</f>
        <v>249525208.12</v>
      </c>
      <c r="H570" s="11">
        <f>H574+H571</f>
        <v>109829675.39</v>
      </c>
      <c r="I570" s="11">
        <f>I574+I571</f>
        <v>0</v>
      </c>
      <c r="J570" s="11">
        <f t="shared" si="108"/>
        <v>0</v>
      </c>
      <c r="K570" s="11">
        <f t="shared" si="109"/>
        <v>0</v>
      </c>
    </row>
    <row r="571" spans="2:11" s="39" customFormat="1" ht="94.5" x14ac:dyDescent="0.25">
      <c r="B571" s="9" t="s">
        <v>289</v>
      </c>
      <c r="C571" s="27">
        <v>40</v>
      </c>
      <c r="D571" s="7">
        <v>2</v>
      </c>
      <c r="E571" s="8">
        <v>9502</v>
      </c>
      <c r="F571" s="1"/>
      <c r="G571" s="11">
        <f>G572</f>
        <v>7543100</v>
      </c>
      <c r="H571" s="11">
        <f>H572</f>
        <v>6815500</v>
      </c>
      <c r="I571" s="11"/>
      <c r="J571" s="11">
        <f t="shared" si="108"/>
        <v>0</v>
      </c>
      <c r="K571" s="11">
        <f t="shared" si="109"/>
        <v>0</v>
      </c>
    </row>
    <row r="572" spans="2:11" s="39" customFormat="1" ht="31.5" x14ac:dyDescent="0.25">
      <c r="B572" s="9" t="s">
        <v>53</v>
      </c>
      <c r="C572" s="27">
        <v>40</v>
      </c>
      <c r="D572" s="7">
        <v>2</v>
      </c>
      <c r="E572" s="8">
        <v>9502</v>
      </c>
      <c r="F572" s="1">
        <v>400</v>
      </c>
      <c r="G572" s="11">
        <f>G573</f>
        <v>7543100</v>
      </c>
      <c r="H572" s="11">
        <f>H573</f>
        <v>6815500</v>
      </c>
      <c r="I572" s="11"/>
      <c r="J572" s="11">
        <f t="shared" si="108"/>
        <v>0</v>
      </c>
      <c r="K572" s="11">
        <f t="shared" si="109"/>
        <v>0</v>
      </c>
    </row>
    <row r="573" spans="2:11" s="39" customFormat="1" ht="15.75" x14ac:dyDescent="0.25">
      <c r="B573" s="9" t="s">
        <v>54</v>
      </c>
      <c r="C573" s="27">
        <v>40</v>
      </c>
      <c r="D573" s="7">
        <v>2</v>
      </c>
      <c r="E573" s="8">
        <v>9502</v>
      </c>
      <c r="F573" s="1">
        <v>410</v>
      </c>
      <c r="G573" s="11">
        <v>7543100</v>
      </c>
      <c r="H573" s="11">
        <v>6815500</v>
      </c>
      <c r="I573" s="11"/>
      <c r="J573" s="11">
        <f t="shared" si="108"/>
        <v>0</v>
      </c>
      <c r="K573" s="11">
        <f t="shared" si="109"/>
        <v>0</v>
      </c>
    </row>
    <row r="574" spans="2:11" s="39" customFormat="1" ht="94.5" x14ac:dyDescent="0.25">
      <c r="B574" s="9" t="s">
        <v>11</v>
      </c>
      <c r="C574" s="27">
        <v>40</v>
      </c>
      <c r="D574" s="7">
        <v>2</v>
      </c>
      <c r="E574" s="8">
        <v>9602</v>
      </c>
      <c r="F574" s="1"/>
      <c r="G574" s="11">
        <f>G577+G575</f>
        <v>241982108.12</v>
      </c>
      <c r="H574" s="11">
        <f>H577+H575</f>
        <v>103014175.39</v>
      </c>
      <c r="I574" s="11">
        <f>I577+I575</f>
        <v>0</v>
      </c>
      <c r="J574" s="11">
        <f t="shared" si="108"/>
        <v>0</v>
      </c>
      <c r="K574" s="11">
        <f t="shared" si="109"/>
        <v>0</v>
      </c>
    </row>
    <row r="575" spans="2:11" s="39" customFormat="1" ht="31.5" x14ac:dyDescent="0.25">
      <c r="B575" s="9" t="s">
        <v>242</v>
      </c>
      <c r="C575" s="27">
        <v>40</v>
      </c>
      <c r="D575" s="7">
        <v>2</v>
      </c>
      <c r="E575" s="8">
        <v>9602</v>
      </c>
      <c r="F575" s="1">
        <v>200</v>
      </c>
      <c r="G575" s="11">
        <f>G576</f>
        <v>1689900</v>
      </c>
      <c r="H575" s="11">
        <f>H576</f>
        <v>1689900</v>
      </c>
      <c r="I575" s="11">
        <f>I576</f>
        <v>0</v>
      </c>
      <c r="J575" s="11">
        <f t="shared" si="108"/>
        <v>0</v>
      </c>
      <c r="K575" s="11">
        <f t="shared" si="109"/>
        <v>0</v>
      </c>
    </row>
    <row r="576" spans="2:11" s="39" customFormat="1" ht="31.5" x14ac:dyDescent="0.25">
      <c r="B576" s="9" t="s">
        <v>243</v>
      </c>
      <c r="C576" s="27">
        <v>40</v>
      </c>
      <c r="D576" s="7">
        <v>2</v>
      </c>
      <c r="E576" s="8">
        <v>9602</v>
      </c>
      <c r="F576" s="1">
        <v>240</v>
      </c>
      <c r="G576" s="11">
        <v>1689900</v>
      </c>
      <c r="H576" s="11">
        <v>1689900</v>
      </c>
      <c r="I576" s="11"/>
      <c r="J576" s="11">
        <f t="shared" si="108"/>
        <v>0</v>
      </c>
      <c r="K576" s="11">
        <f t="shared" si="109"/>
        <v>0</v>
      </c>
    </row>
    <row r="577" spans="2:11" s="39" customFormat="1" ht="31.5" x14ac:dyDescent="0.25">
      <c r="B577" s="9" t="s">
        <v>53</v>
      </c>
      <c r="C577" s="27">
        <v>40</v>
      </c>
      <c r="D577" s="7">
        <v>2</v>
      </c>
      <c r="E577" s="8">
        <v>9602</v>
      </c>
      <c r="F577" s="1">
        <v>400</v>
      </c>
      <c r="G577" s="11">
        <f>G578</f>
        <v>240292208.12</v>
      </c>
      <c r="H577" s="11">
        <f>H578</f>
        <v>101324275.39</v>
      </c>
      <c r="I577" s="11">
        <f>I578</f>
        <v>0</v>
      </c>
      <c r="J577" s="11">
        <f t="shared" si="108"/>
        <v>0</v>
      </c>
      <c r="K577" s="11">
        <f t="shared" si="109"/>
        <v>0</v>
      </c>
    </row>
    <row r="578" spans="2:11" s="39" customFormat="1" ht="15.75" x14ac:dyDescent="0.25">
      <c r="B578" s="9" t="s">
        <v>54</v>
      </c>
      <c r="C578" s="27">
        <v>40</v>
      </c>
      <c r="D578" s="7">
        <v>2</v>
      </c>
      <c r="E578" s="8">
        <v>9602</v>
      </c>
      <c r="F578" s="1">
        <v>410</v>
      </c>
      <c r="G578" s="11">
        <v>240292208.12</v>
      </c>
      <c r="H578" s="11">
        <v>101324275.39</v>
      </c>
      <c r="I578" s="11"/>
      <c r="J578" s="11">
        <f t="shared" si="108"/>
        <v>0</v>
      </c>
      <c r="K578" s="11">
        <f t="shared" si="109"/>
        <v>0</v>
      </c>
    </row>
    <row r="579" spans="2:11" s="39" customFormat="1" ht="47.25" x14ac:dyDescent="0.25">
      <c r="B579" s="6" t="s">
        <v>295</v>
      </c>
      <c r="C579" s="27">
        <v>40</v>
      </c>
      <c r="D579" s="7">
        <v>8</v>
      </c>
      <c r="E579" s="8">
        <v>0</v>
      </c>
      <c r="F579" s="2"/>
      <c r="G579" s="11">
        <f>G580+G583</f>
        <v>3088000</v>
      </c>
      <c r="H579" s="11">
        <f>H580+H583</f>
        <v>3088000</v>
      </c>
      <c r="I579" s="11">
        <f>I580+I583</f>
        <v>122978</v>
      </c>
      <c r="J579" s="11">
        <f t="shared" si="108"/>
        <v>3.9824481865284977</v>
      </c>
      <c r="K579" s="11">
        <f t="shared" si="109"/>
        <v>3.9824481865284977</v>
      </c>
    </row>
    <row r="580" spans="2:11" s="39" customFormat="1" ht="63" x14ac:dyDescent="0.25">
      <c r="B580" s="6" t="s">
        <v>290</v>
      </c>
      <c r="C580" s="27">
        <v>40</v>
      </c>
      <c r="D580" s="7">
        <v>8</v>
      </c>
      <c r="E580" s="8">
        <v>705</v>
      </c>
      <c r="F580" s="2"/>
      <c r="G580" s="11">
        <f t="shared" ref="G580:I581" si="110">G581</f>
        <v>1000000</v>
      </c>
      <c r="H580" s="11">
        <f t="shared" si="110"/>
        <v>1000000</v>
      </c>
      <c r="I580" s="11">
        <f t="shared" si="110"/>
        <v>0</v>
      </c>
      <c r="J580" s="11">
        <f t="shared" si="108"/>
        <v>0</v>
      </c>
      <c r="K580" s="11">
        <f t="shared" si="109"/>
        <v>0</v>
      </c>
    </row>
    <row r="581" spans="2:11" s="39" customFormat="1" ht="15.75" x14ac:dyDescent="0.25">
      <c r="B581" s="9" t="s">
        <v>81</v>
      </c>
      <c r="C581" s="27">
        <v>40</v>
      </c>
      <c r="D581" s="7">
        <v>8</v>
      </c>
      <c r="E581" s="8">
        <v>705</v>
      </c>
      <c r="F581" s="2">
        <v>800</v>
      </c>
      <c r="G581" s="11">
        <f t="shared" si="110"/>
        <v>1000000</v>
      </c>
      <c r="H581" s="11">
        <f t="shared" si="110"/>
        <v>1000000</v>
      </c>
      <c r="I581" s="11">
        <f t="shared" si="110"/>
        <v>0</v>
      </c>
      <c r="J581" s="11">
        <f t="shared" si="108"/>
        <v>0</v>
      </c>
      <c r="K581" s="11">
        <f t="shared" si="109"/>
        <v>0</v>
      </c>
    </row>
    <row r="582" spans="2:11" s="39" customFormat="1" ht="15.75" x14ac:dyDescent="0.25">
      <c r="B582" s="9" t="s">
        <v>88</v>
      </c>
      <c r="C582" s="27">
        <v>40</v>
      </c>
      <c r="D582" s="7">
        <v>8</v>
      </c>
      <c r="E582" s="8">
        <v>705</v>
      </c>
      <c r="F582" s="2">
        <v>870</v>
      </c>
      <c r="G582" s="11">
        <v>1000000</v>
      </c>
      <c r="H582" s="11">
        <v>1000000</v>
      </c>
      <c r="I582" s="11"/>
      <c r="J582" s="11">
        <f t="shared" si="108"/>
        <v>0</v>
      </c>
      <c r="K582" s="11">
        <f t="shared" si="109"/>
        <v>0</v>
      </c>
    </row>
    <row r="583" spans="2:11" s="39" customFormat="1" ht="63" x14ac:dyDescent="0.25">
      <c r="B583" s="9" t="s">
        <v>291</v>
      </c>
      <c r="C583" s="27">
        <v>40</v>
      </c>
      <c r="D583" s="7">
        <v>8</v>
      </c>
      <c r="E583" s="8">
        <v>3264</v>
      </c>
      <c r="F583" s="2"/>
      <c r="G583" s="11">
        <f t="shared" ref="G583:I584" si="111">G584</f>
        <v>2088000</v>
      </c>
      <c r="H583" s="11">
        <f t="shared" si="111"/>
        <v>2088000</v>
      </c>
      <c r="I583" s="11">
        <f t="shared" si="111"/>
        <v>122978</v>
      </c>
      <c r="J583" s="11">
        <f t="shared" si="108"/>
        <v>5.8897509578544058</v>
      </c>
      <c r="K583" s="11">
        <f t="shared" si="109"/>
        <v>5.8897509578544058</v>
      </c>
    </row>
    <row r="584" spans="2:11" s="39" customFormat="1" ht="15.75" x14ac:dyDescent="0.25">
      <c r="B584" s="9" t="s">
        <v>178</v>
      </c>
      <c r="C584" s="27">
        <v>40</v>
      </c>
      <c r="D584" s="7">
        <v>8</v>
      </c>
      <c r="E584" s="8">
        <v>3264</v>
      </c>
      <c r="F584" s="2">
        <v>300</v>
      </c>
      <c r="G584" s="11">
        <f t="shared" si="111"/>
        <v>2088000</v>
      </c>
      <c r="H584" s="11">
        <f t="shared" si="111"/>
        <v>2088000</v>
      </c>
      <c r="I584" s="11">
        <f t="shared" si="111"/>
        <v>122978</v>
      </c>
      <c r="J584" s="11">
        <f t="shared" si="108"/>
        <v>5.8897509578544058</v>
      </c>
      <c r="K584" s="11">
        <f t="shared" si="109"/>
        <v>5.8897509578544058</v>
      </c>
    </row>
    <row r="585" spans="2:11" s="39" customFormat="1" ht="31.5" x14ac:dyDescent="0.25">
      <c r="B585" s="6" t="s">
        <v>66</v>
      </c>
      <c r="C585" s="27">
        <v>40</v>
      </c>
      <c r="D585" s="7">
        <v>8</v>
      </c>
      <c r="E585" s="8">
        <v>3264</v>
      </c>
      <c r="F585" s="2">
        <v>330</v>
      </c>
      <c r="G585" s="11">
        <v>2088000</v>
      </c>
      <c r="H585" s="11">
        <v>2088000</v>
      </c>
      <c r="I585" s="11">
        <v>122978</v>
      </c>
      <c r="J585" s="11">
        <f t="shared" si="108"/>
        <v>5.8897509578544058</v>
      </c>
      <c r="K585" s="11">
        <f t="shared" si="109"/>
        <v>5.8897509578544058</v>
      </c>
    </row>
    <row r="586" spans="2:11" s="39" customFormat="1" ht="15.75" x14ac:dyDescent="0.25">
      <c r="B586" s="32" t="s">
        <v>247</v>
      </c>
      <c r="C586" s="33"/>
      <c r="D586" s="34"/>
      <c r="E586" s="35"/>
      <c r="F586" s="36"/>
      <c r="G586" s="37">
        <f>G36+G112+G155+G162+G213+G244+G261+G278+G337+G354+G387+G409+G418+G438+G447+G462+G467+G479+G497+G503+G522</f>
        <v>2943102546.5900002</v>
      </c>
      <c r="H586" s="37">
        <f>H36+H112+H155+H162+H213+H244+H261+H278+H337+H354+H387+H409+H418+H438+H447+H462+H467+H479+H497+H503+H522</f>
        <v>2620213853.77</v>
      </c>
      <c r="I586" s="37">
        <f>I36+I112+I155+I162+I213+I244+I261+I278+I337+I354+I387+I409+I418+I438+I447+I462+I467+I479+I497+I503+I522</f>
        <v>472969746.01000005</v>
      </c>
      <c r="J586" s="37">
        <f t="shared" si="108"/>
        <v>16.070447377309442</v>
      </c>
      <c r="K586" s="37">
        <f t="shared" si="109"/>
        <v>18.050807010637111</v>
      </c>
    </row>
    <row r="587" spans="2:11" s="39" customFormat="1" ht="16.5" x14ac:dyDescent="0.25">
      <c r="B587" s="38" t="s">
        <v>248</v>
      </c>
      <c r="C587" s="41"/>
      <c r="D587" s="61"/>
      <c r="E587" s="62"/>
      <c r="F587" s="62"/>
      <c r="G587" s="37">
        <f>G31-G586</f>
        <v>-203565116.46000004</v>
      </c>
      <c r="H587" s="37">
        <f>H31-H586</f>
        <v>-94627053.769999981</v>
      </c>
      <c r="I587" s="37">
        <f>I31-I586</f>
        <v>56361280.709999979</v>
      </c>
      <c r="J587" s="46">
        <f>I587/G587*100</f>
        <v>-27.68710164596143</v>
      </c>
      <c r="K587" s="46">
        <f>I587/H587*100</f>
        <v>-59.561487401891867</v>
      </c>
    </row>
    <row r="588" spans="2:11" s="39" customFormat="1" ht="33" x14ac:dyDescent="0.25">
      <c r="B588" s="42" t="s">
        <v>215</v>
      </c>
      <c r="C588" s="41">
        <v>40</v>
      </c>
      <c r="D588" s="61" t="s">
        <v>216</v>
      </c>
      <c r="E588" s="62"/>
      <c r="F588" s="62"/>
      <c r="G588" s="46">
        <f>G589+G590+G591</f>
        <v>203565116.46000001</v>
      </c>
      <c r="H588" s="46">
        <f>H589+H590+H591</f>
        <v>94627053.769999996</v>
      </c>
      <c r="I588" s="46">
        <f>I589+I590+I591</f>
        <v>-56361280.710000001</v>
      </c>
      <c r="J588" s="46">
        <f>I588/G588*100</f>
        <v>-27.687101645961448</v>
      </c>
      <c r="K588" s="46">
        <f>I588/H588*100</f>
        <v>-59.561487401891874</v>
      </c>
    </row>
    <row r="589" spans="2:11" s="39" customFormat="1" ht="47.25" x14ac:dyDescent="0.25">
      <c r="B589" s="44" t="s">
        <v>217</v>
      </c>
      <c r="C589" s="45">
        <v>40</v>
      </c>
      <c r="D589" s="58" t="s">
        <v>218</v>
      </c>
      <c r="E589" s="59"/>
      <c r="F589" s="60"/>
      <c r="G589" s="46">
        <v>77108929.790000007</v>
      </c>
      <c r="H589" s="46">
        <v>26898000</v>
      </c>
      <c r="I589" s="50"/>
      <c r="J589" s="46">
        <f t="shared" ref="J589:J591" si="112">I589/G589*100</f>
        <v>0</v>
      </c>
      <c r="K589" s="46">
        <f t="shared" ref="K589:K591" si="113">I589/H589*100</f>
        <v>0</v>
      </c>
    </row>
    <row r="590" spans="2:11" s="39" customFormat="1" ht="31.5" x14ac:dyDescent="0.25">
      <c r="B590" s="44" t="s">
        <v>219</v>
      </c>
      <c r="C590" s="45">
        <v>40</v>
      </c>
      <c r="D590" s="58" t="s">
        <v>220</v>
      </c>
      <c r="E590" s="59"/>
      <c r="F590" s="60"/>
      <c r="G590" s="46">
        <v>16500</v>
      </c>
      <c r="H590" s="46"/>
      <c r="I590" s="50">
        <v>4029.05</v>
      </c>
      <c r="J590" s="46">
        <f t="shared" si="112"/>
        <v>24.418484848484852</v>
      </c>
      <c r="K590" s="46">
        <v>0</v>
      </c>
    </row>
    <row r="591" spans="2:11" s="39" customFormat="1" ht="15.75" x14ac:dyDescent="0.25">
      <c r="B591" s="44" t="s">
        <v>221</v>
      </c>
      <c r="C591" s="45">
        <v>40</v>
      </c>
      <c r="D591" s="58" t="s">
        <v>222</v>
      </c>
      <c r="E591" s="59"/>
      <c r="F591" s="60"/>
      <c r="G591" s="46">
        <v>126439686.67</v>
      </c>
      <c r="H591" s="46">
        <v>67729053.769999996</v>
      </c>
      <c r="I591" s="46">
        <v>-56365309.759999998</v>
      </c>
      <c r="J591" s="46">
        <f t="shared" si="112"/>
        <v>-44.578811640928905</v>
      </c>
      <c r="K591" s="46">
        <f t="shared" si="113"/>
        <v>-83.22175879115342</v>
      </c>
    </row>
    <row r="592" spans="2:11" s="39" customFormat="1" x14ac:dyDescent="0.25">
      <c r="B592"/>
      <c r="C592"/>
      <c r="D592"/>
      <c r="E592"/>
      <c r="F592"/>
    </row>
    <row r="593" spans="2:11" s="39" customFormat="1" x14ac:dyDescent="0.25">
      <c r="B593"/>
      <c r="C593"/>
      <c r="D593"/>
      <c r="E593"/>
      <c r="F593"/>
    </row>
    <row r="594" spans="2:11" s="39" customFormat="1" x14ac:dyDescent="0.25">
      <c r="B594"/>
      <c r="C594"/>
      <c r="D594"/>
      <c r="E594"/>
      <c r="F594"/>
    </row>
    <row r="595" spans="2:11" s="39" customFormat="1" x14ac:dyDescent="0.25">
      <c r="B595"/>
      <c r="C595"/>
      <c r="D595"/>
      <c r="E595"/>
      <c r="F595"/>
    </row>
    <row r="596" spans="2:11" s="40" customFormat="1" x14ac:dyDescent="0.25">
      <c r="B596"/>
      <c r="C596"/>
      <c r="D596"/>
      <c r="E596"/>
      <c r="F596"/>
      <c r="G596" s="39"/>
      <c r="H596" s="39"/>
      <c r="I596" s="39"/>
      <c r="J596" s="39"/>
      <c r="K596" s="39"/>
    </row>
    <row r="597" spans="2:11" s="40" customFormat="1" x14ac:dyDescent="0.25">
      <c r="B597"/>
      <c r="C597"/>
      <c r="D597"/>
      <c r="E597"/>
      <c r="F597"/>
      <c r="G597" s="39"/>
      <c r="H597" s="39"/>
      <c r="I597" s="39"/>
      <c r="J597" s="39"/>
      <c r="K597" s="39"/>
    </row>
    <row r="598" spans="2:11" s="43" customFormat="1" ht="16.5" x14ac:dyDescent="0.25">
      <c r="B598"/>
      <c r="C598"/>
      <c r="D598"/>
      <c r="E598"/>
      <c r="F598"/>
      <c r="G598" s="39"/>
      <c r="H598" s="39"/>
      <c r="I598" s="39"/>
      <c r="J598" s="39"/>
      <c r="K598" s="39"/>
    </row>
    <row r="599" spans="2:11" s="47" customFormat="1" ht="15.75" x14ac:dyDescent="0.25">
      <c r="B599"/>
      <c r="C599"/>
      <c r="D599"/>
      <c r="E599"/>
      <c r="F599"/>
      <c r="G599" s="39"/>
      <c r="H599" s="39"/>
      <c r="I599" s="39"/>
      <c r="J599" s="39"/>
      <c r="K599" s="39"/>
    </row>
    <row r="600" spans="2:11" s="47" customFormat="1" ht="15.75" x14ac:dyDescent="0.25">
      <c r="B600"/>
      <c r="C600"/>
      <c r="D600"/>
      <c r="E600"/>
      <c r="F600"/>
      <c r="G600" s="39"/>
      <c r="H600" s="39"/>
      <c r="I600" s="39"/>
      <c r="J600" s="39"/>
      <c r="K600" s="39"/>
    </row>
    <row r="601" spans="2:11" s="47" customFormat="1" ht="15.75" x14ac:dyDescent="0.25">
      <c r="B601"/>
      <c r="C601"/>
      <c r="D601"/>
      <c r="E601"/>
      <c r="F601"/>
      <c r="G601" s="39"/>
      <c r="H601" s="39"/>
      <c r="I601" s="39"/>
      <c r="J601" s="39"/>
      <c r="K601" s="39"/>
    </row>
  </sheetData>
  <autoFilter ref="B34:K591"/>
  <mergeCells count="37">
    <mergeCell ref="C13:F13"/>
    <mergeCell ref="B1:K1"/>
    <mergeCell ref="C20:F20"/>
    <mergeCell ref="C8:F8"/>
    <mergeCell ref="C9:F9"/>
    <mergeCell ref="C10:F10"/>
    <mergeCell ref="C4:F4"/>
    <mergeCell ref="B6:K6"/>
    <mergeCell ref="C7:F7"/>
    <mergeCell ref="C15:F15"/>
    <mergeCell ref="C18:F18"/>
    <mergeCell ref="C5:F5"/>
    <mergeCell ref="C11:F11"/>
    <mergeCell ref="C17:F17"/>
    <mergeCell ref="C12:F12"/>
    <mergeCell ref="C14:F14"/>
    <mergeCell ref="C16:F16"/>
    <mergeCell ref="B35:K35"/>
    <mergeCell ref="C25:F25"/>
    <mergeCell ref="C19:F19"/>
    <mergeCell ref="C22:F22"/>
    <mergeCell ref="C24:F24"/>
    <mergeCell ref="C23:F23"/>
    <mergeCell ref="C21:F21"/>
    <mergeCell ref="C30:F30"/>
    <mergeCell ref="C32:F32"/>
    <mergeCell ref="C33:E33"/>
    <mergeCell ref="C31:F31"/>
    <mergeCell ref="C26:F26"/>
    <mergeCell ref="C27:F27"/>
    <mergeCell ref="C28:F28"/>
    <mergeCell ref="C29:F29"/>
    <mergeCell ref="D591:F591"/>
    <mergeCell ref="D587:F587"/>
    <mergeCell ref="D589:F589"/>
    <mergeCell ref="D590:F590"/>
    <mergeCell ref="D588:F588"/>
  </mergeCells>
  <phoneticPr fontId="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49" fitToHeight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2015-04-06T09:28:23Z</cp:lastPrinted>
  <dcterms:created xsi:type="dcterms:W3CDTF">2006-09-16T00:00:00Z</dcterms:created>
  <dcterms:modified xsi:type="dcterms:W3CDTF">2015-04-07T05:15:37Z</dcterms:modified>
</cp:coreProperties>
</file>